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xl/customProperty9.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defaultThemeVersion="124226"/>
  <mc:AlternateContent xmlns:mc="http://schemas.openxmlformats.org/markup-compatibility/2006">
    <mc:Choice Requires="x15">
      <x15ac:absPath xmlns:x15ac="http://schemas.microsoft.com/office/spreadsheetml/2010/11/ac" url="H:\PROJECTS\OtherProjects\Review\OwnershipBasedFramework\Nov2022Testing\FINAL\"/>
    </mc:Choice>
  </mc:AlternateContent>
  <xr:revisionPtr revIDLastSave="0" documentId="13_ncr:1_{08949694-7124-4864-86BA-4B1C88ADA9A0}" xr6:coauthVersionLast="47" xr6:coauthVersionMax="47" xr10:uidLastSave="{00000000-0000-0000-0000-000000000000}"/>
  <bookViews>
    <workbookView xWindow="4869" yWindow="617" windowWidth="17228" windowHeight="15574" tabRatio="566" xr2:uid="{00000000-000D-0000-FFFF-FFFF00000000}"/>
  </bookViews>
  <sheets>
    <sheet name="START.HERE.OBF" sheetId="70" r:id="rId1"/>
    <sheet name="TEMPLATE_Table2" sheetId="52" r:id="rId2"/>
    <sheet name="ITA1.2" sheetId="19" r:id="rId3"/>
    <sheet name="ITA4.2" sheetId="20" r:id="rId4"/>
    <sheet name="IS2.1" sheetId="22" r:id="rId5"/>
    <sheet name="AmneData" sheetId="72" r:id="rId6"/>
    <sheet name="GetItaISData" sheetId="21" r:id="rId7"/>
    <sheet name="Compiler" sheetId="53" r:id="rId8"/>
    <sheet name="HistoricalAMNE" sheetId="26" r:id="rId9"/>
  </sheets>
  <definedNames>
    <definedName name="_xlnm.Print_Area" localSheetId="6">GetItaISData!$A$1:$L$107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1" i="53" l="1"/>
  <c r="M1" i="53"/>
  <c r="L1" i="53"/>
  <c r="K1" i="53"/>
  <c r="J1" i="53"/>
  <c r="I1" i="53"/>
  <c r="H1" i="53"/>
  <c r="G1" i="53"/>
  <c r="F1" i="53"/>
  <c r="E1" i="53"/>
  <c r="D1" i="53"/>
  <c r="C1" i="53"/>
  <c r="N4" i="53"/>
  <c r="N43" i="53" s="1"/>
  <c r="M4" i="53"/>
  <c r="M14" i="53" s="1"/>
  <c r="L4" i="53"/>
  <c r="L14" i="53" s="1"/>
  <c r="K4" i="53"/>
  <c r="J4" i="53"/>
  <c r="J83" i="53" s="1"/>
  <c r="I4" i="53"/>
  <c r="I83" i="53" s="1"/>
  <c r="H4" i="53"/>
  <c r="H8" i="53" s="1"/>
  <c r="G4" i="53"/>
  <c r="G27" i="53" s="1"/>
  <c r="F4" i="53"/>
  <c r="F80" i="53" s="1"/>
  <c r="E4" i="53"/>
  <c r="E68" i="53" s="1"/>
  <c r="D4" i="53"/>
  <c r="D89" i="53" s="1"/>
  <c r="C4" i="53"/>
  <c r="C68" i="53" s="1"/>
  <c r="N3" i="53"/>
  <c r="N2" i="53" s="1"/>
  <c r="M3" i="53"/>
  <c r="M2" i="53" s="1"/>
  <c r="L3" i="53"/>
  <c r="L2" i="53" s="1"/>
  <c r="K3" i="53"/>
  <c r="K2" i="53" s="1"/>
  <c r="J3" i="53"/>
  <c r="J2" i="53" s="1"/>
  <c r="I3" i="53"/>
  <c r="I2" i="53" s="1"/>
  <c r="I16" i="53" s="1"/>
  <c r="H3" i="53"/>
  <c r="H2" i="53" s="1"/>
  <c r="H19" i="53" s="1"/>
  <c r="G3" i="53"/>
  <c r="G2" i="53" s="1"/>
  <c r="F3" i="53"/>
  <c r="F2" i="53" s="1"/>
  <c r="E3" i="53"/>
  <c r="E2" i="53" s="1"/>
  <c r="D3" i="53"/>
  <c r="D2" i="53" s="1"/>
  <c r="C3" i="53"/>
  <c r="C2" i="53" s="1"/>
  <c r="L22" i="53" l="1"/>
  <c r="F16" i="53"/>
  <c r="N16" i="53"/>
  <c r="G57" i="53"/>
  <c r="D15" i="53"/>
  <c r="N19" i="53"/>
  <c r="I26" i="53"/>
  <c r="I40" i="53"/>
  <c r="D55" i="53"/>
  <c r="H73" i="53"/>
  <c r="H107" i="53" s="1"/>
  <c r="K66" i="53"/>
  <c r="D7" i="53"/>
  <c r="N9" i="53"/>
  <c r="H9" i="53"/>
  <c r="F19" i="53"/>
  <c r="L25" i="53"/>
  <c r="H39" i="53"/>
  <c r="L52" i="53"/>
  <c r="J70" i="53"/>
  <c r="F7" i="53"/>
  <c r="G13" i="53"/>
  <c r="I15" i="53"/>
  <c r="G21" i="53"/>
  <c r="L42" i="53"/>
  <c r="E56" i="53"/>
  <c r="H77" i="53"/>
  <c r="M63" i="53"/>
  <c r="L7" i="53"/>
  <c r="H13" i="53"/>
  <c r="J15" i="53"/>
  <c r="H21" i="53"/>
  <c r="F29" i="53"/>
  <c r="H58" i="53"/>
  <c r="F60" i="53"/>
  <c r="N75" i="53"/>
  <c r="N7" i="53"/>
  <c r="D14" i="53"/>
  <c r="L15" i="53"/>
  <c r="E22" i="53"/>
  <c r="J32" i="53"/>
  <c r="J100" i="53" s="1"/>
  <c r="F46" i="53"/>
  <c r="M59" i="53"/>
  <c r="E82" i="53"/>
  <c r="G72" i="53"/>
  <c r="E14" i="53"/>
  <c r="L17" i="53"/>
  <c r="M22" i="53"/>
  <c r="M34" i="53"/>
  <c r="G48" i="53"/>
  <c r="L63" i="53"/>
  <c r="F84" i="53"/>
  <c r="H72" i="53"/>
  <c r="I8" i="53"/>
  <c r="G14" i="53"/>
  <c r="H18" i="53"/>
  <c r="J23" i="53"/>
  <c r="N35" i="53"/>
  <c r="I49" i="53"/>
  <c r="J65" i="53"/>
  <c r="F9" i="53"/>
  <c r="I18" i="53"/>
  <c r="G24" i="53"/>
  <c r="E37" i="53"/>
  <c r="J50" i="53"/>
  <c r="I67" i="53"/>
  <c r="N90" i="53"/>
  <c r="K20" i="53"/>
  <c r="G75" i="53"/>
  <c r="D105" i="53"/>
  <c r="D91" i="53"/>
  <c r="D70" i="53"/>
  <c r="D78" i="53"/>
  <c r="D68" i="53"/>
  <c r="D31" i="53"/>
  <c r="D84" i="53"/>
  <c r="D75" i="53"/>
  <c r="D65" i="53"/>
  <c r="D46" i="53"/>
  <c r="D36" i="53"/>
  <c r="D72" i="53"/>
  <c r="D103" i="53" s="1"/>
  <c r="D98" i="53"/>
  <c r="D83" i="53"/>
  <c r="D64" i="53"/>
  <c r="D56" i="53"/>
  <c r="D44" i="53"/>
  <c r="L105" i="53"/>
  <c r="L91" i="53"/>
  <c r="L80" i="53"/>
  <c r="L70" i="53"/>
  <c r="L61" i="53"/>
  <c r="L104" i="53"/>
  <c r="L90" i="53"/>
  <c r="L78" i="53"/>
  <c r="L68" i="53"/>
  <c r="L60" i="53"/>
  <c r="L50" i="53"/>
  <c r="L40" i="53"/>
  <c r="L31" i="53"/>
  <c r="L99" i="53"/>
  <c r="L84" i="53"/>
  <c r="L75" i="53"/>
  <c r="L65" i="53"/>
  <c r="L57" i="53"/>
  <c r="L46" i="53"/>
  <c r="L36" i="53"/>
  <c r="L106" i="53"/>
  <c r="L96" i="53"/>
  <c r="L81" i="53"/>
  <c r="L72" i="53"/>
  <c r="L62" i="53"/>
  <c r="L98" i="53"/>
  <c r="L83" i="53"/>
  <c r="L74" i="53"/>
  <c r="L64" i="53"/>
  <c r="L56" i="53"/>
  <c r="L44" i="53"/>
  <c r="L35" i="53"/>
  <c r="E7" i="53"/>
  <c r="M7" i="53"/>
  <c r="J8" i="53"/>
  <c r="G9" i="53"/>
  <c r="L11" i="53"/>
  <c r="I13" i="53"/>
  <c r="F14" i="53"/>
  <c r="N14" i="53"/>
  <c r="K15" i="53"/>
  <c r="H16" i="53"/>
  <c r="E17" i="53"/>
  <c r="M17" i="53"/>
  <c r="J18" i="53"/>
  <c r="G19" i="53"/>
  <c r="L20" i="53"/>
  <c r="I21" i="53"/>
  <c r="F22" i="53"/>
  <c r="N22" i="53"/>
  <c r="K23" i="53"/>
  <c r="H24" i="53"/>
  <c r="E25" i="53"/>
  <c r="M25" i="53"/>
  <c r="J26" i="53"/>
  <c r="H27" i="53"/>
  <c r="H29" i="53"/>
  <c r="I31" i="53"/>
  <c r="K32" i="53"/>
  <c r="K100" i="53" s="1"/>
  <c r="L33" i="53"/>
  <c r="N34" i="53"/>
  <c r="F36" i="53"/>
  <c r="G37" i="53"/>
  <c r="I39" i="53"/>
  <c r="J40" i="53"/>
  <c r="L41" i="53"/>
  <c r="D43" i="53"/>
  <c r="E44" i="53"/>
  <c r="G46" i="53"/>
  <c r="H48" i="53"/>
  <c r="J49" i="53"/>
  <c r="M50" i="53"/>
  <c r="N52" i="53"/>
  <c r="E55" i="53"/>
  <c r="F56" i="53"/>
  <c r="H57" i="53"/>
  <c r="K58" i="53"/>
  <c r="E60" i="53"/>
  <c r="N61" i="53"/>
  <c r="N65" i="53"/>
  <c r="L67" i="53"/>
  <c r="K70" i="53"/>
  <c r="L73" i="53"/>
  <c r="L107" i="53" s="1"/>
  <c r="J75" i="53"/>
  <c r="I77" i="53"/>
  <c r="J80" i="53"/>
  <c r="H82" i="53"/>
  <c r="G84" i="53"/>
  <c r="H89" i="53"/>
  <c r="F91" i="53"/>
  <c r="E97" i="53"/>
  <c r="F99" i="53"/>
  <c r="M86" i="53"/>
  <c r="M76" i="53"/>
  <c r="M66" i="53"/>
  <c r="M58" i="53"/>
  <c r="M104" i="53"/>
  <c r="M99" i="53"/>
  <c r="M84" i="53"/>
  <c r="M75" i="53"/>
  <c r="M65" i="53"/>
  <c r="M57" i="53"/>
  <c r="M46" i="53"/>
  <c r="M36" i="53"/>
  <c r="M106" i="53"/>
  <c r="M96" i="53"/>
  <c r="M81" i="53"/>
  <c r="M72" i="53"/>
  <c r="M62" i="53"/>
  <c r="M54" i="53"/>
  <c r="M42" i="53"/>
  <c r="M33" i="53"/>
  <c r="M103" i="53"/>
  <c r="M89" i="53"/>
  <c r="M77" i="53"/>
  <c r="M67" i="53"/>
  <c r="M105" i="53"/>
  <c r="M91" i="53"/>
  <c r="M80" i="53"/>
  <c r="M70" i="53"/>
  <c r="M61" i="53"/>
  <c r="M52" i="53"/>
  <c r="M41" i="53"/>
  <c r="M32" i="53"/>
  <c r="M100" i="53" s="1"/>
  <c r="F17" i="53"/>
  <c r="N17" i="53"/>
  <c r="K18" i="53"/>
  <c r="E20" i="53"/>
  <c r="M20" i="53"/>
  <c r="J21" i="53"/>
  <c r="G22" i="53"/>
  <c r="D23" i="53"/>
  <c r="L23" i="53"/>
  <c r="I24" i="53"/>
  <c r="F25" i="53"/>
  <c r="N25" i="53"/>
  <c r="K26" i="53"/>
  <c r="I27" i="53"/>
  <c r="I29" i="53"/>
  <c r="J31" i="53"/>
  <c r="L32" i="53"/>
  <c r="L100" i="53" s="1"/>
  <c r="D34" i="53"/>
  <c r="E35" i="53"/>
  <c r="G36" i="53"/>
  <c r="H37" i="53"/>
  <c r="J39" i="53"/>
  <c r="M40" i="53"/>
  <c r="N41" i="53"/>
  <c r="E43" i="53"/>
  <c r="F44" i="53"/>
  <c r="H46" i="53"/>
  <c r="K48" i="53"/>
  <c r="L49" i="53"/>
  <c r="N50" i="53"/>
  <c r="D54" i="53"/>
  <c r="F55" i="53"/>
  <c r="I56" i="53"/>
  <c r="J57" i="53"/>
  <c r="L58" i="53"/>
  <c r="G62" i="53"/>
  <c r="E64" i="53"/>
  <c r="N70" i="53"/>
  <c r="M73" i="53"/>
  <c r="M107" i="53" s="1"/>
  <c r="L77" i="53"/>
  <c r="K80" i="53"/>
  <c r="L82" i="53"/>
  <c r="J84" i="53"/>
  <c r="I89" i="53"/>
  <c r="J91" i="53"/>
  <c r="H97" i="53"/>
  <c r="G99" i="53"/>
  <c r="L103" i="53"/>
  <c r="E86" i="53"/>
  <c r="E76" i="53"/>
  <c r="E66" i="53"/>
  <c r="E104" i="53"/>
  <c r="E99" i="53"/>
  <c r="E84" i="53"/>
  <c r="E75" i="53"/>
  <c r="E65" i="53"/>
  <c r="E62" i="53" s="1"/>
  <c r="E59" i="53" s="1"/>
  <c r="E57" i="53"/>
  <c r="E46" i="53"/>
  <c r="E36" i="53"/>
  <c r="E106" i="53"/>
  <c r="E96" i="53"/>
  <c r="E72" i="53"/>
  <c r="E54" i="53"/>
  <c r="E42" i="53"/>
  <c r="E33" i="53"/>
  <c r="E103" i="53"/>
  <c r="E89" i="53"/>
  <c r="E77" i="53"/>
  <c r="E67" i="53"/>
  <c r="E105" i="53"/>
  <c r="E91" i="53"/>
  <c r="E70" i="53"/>
  <c r="E61" i="53"/>
  <c r="E41" i="53"/>
  <c r="E32" i="53"/>
  <c r="E100" i="53" s="1"/>
  <c r="F97" i="53"/>
  <c r="F82" i="53"/>
  <c r="F73" i="53"/>
  <c r="F107" i="53" s="1"/>
  <c r="F63" i="53"/>
  <c r="F104" i="53"/>
  <c r="F106" i="53"/>
  <c r="F96" i="53"/>
  <c r="F81" i="53"/>
  <c r="F72" i="53"/>
  <c r="F62" i="53"/>
  <c r="F54" i="53"/>
  <c r="F42" i="53"/>
  <c r="F33" i="53"/>
  <c r="F103" i="53"/>
  <c r="F89" i="53"/>
  <c r="F77" i="53"/>
  <c r="F67" i="53"/>
  <c r="F59" i="53"/>
  <c r="F49" i="53"/>
  <c r="F39" i="53"/>
  <c r="F98" i="53"/>
  <c r="F83" i="53"/>
  <c r="F74" i="53"/>
  <c r="F64" i="53"/>
  <c r="F86" i="53"/>
  <c r="F76" i="53"/>
  <c r="F66" i="53"/>
  <c r="F58" i="53"/>
  <c r="F48" i="53"/>
  <c r="F37" i="53"/>
  <c r="F27" i="53"/>
  <c r="N97" i="53"/>
  <c r="N82" i="53"/>
  <c r="N73" i="53"/>
  <c r="N107" i="53" s="1"/>
  <c r="N63" i="53"/>
  <c r="N104" i="53"/>
  <c r="N106" i="53"/>
  <c r="N96" i="53"/>
  <c r="N81" i="53"/>
  <c r="N72" i="53"/>
  <c r="N62" i="53"/>
  <c r="N54" i="53"/>
  <c r="N42" i="53"/>
  <c r="N33" i="53"/>
  <c r="N103" i="53"/>
  <c r="N89" i="53"/>
  <c r="N77" i="53"/>
  <c r="N67" i="53"/>
  <c r="N59" i="53"/>
  <c r="N49" i="53"/>
  <c r="N39" i="53"/>
  <c r="N29" i="53"/>
  <c r="N98" i="53"/>
  <c r="N83" i="53"/>
  <c r="N74" i="53"/>
  <c r="N64" i="53"/>
  <c r="N86" i="53"/>
  <c r="N76" i="53"/>
  <c r="N66" i="53"/>
  <c r="N58" i="53"/>
  <c r="N48" i="53"/>
  <c r="N37" i="53"/>
  <c r="N27" i="53"/>
  <c r="G7" i="53"/>
  <c r="D8" i="53"/>
  <c r="D9" i="53" s="1"/>
  <c r="L8" i="53"/>
  <c r="I9" i="53"/>
  <c r="F11" i="53"/>
  <c r="N11" i="53"/>
  <c r="K13" i="53"/>
  <c r="H14" i="53"/>
  <c r="E15" i="53"/>
  <c r="M15" i="53"/>
  <c r="J16" i="53"/>
  <c r="G17" i="53"/>
  <c r="L18" i="53"/>
  <c r="I19" i="53"/>
  <c r="F20" i="53"/>
  <c r="N20" i="53"/>
  <c r="K21" i="53"/>
  <c r="H22" i="53"/>
  <c r="E23" i="53"/>
  <c r="M23" i="53"/>
  <c r="J24" i="53"/>
  <c r="G25" i="53"/>
  <c r="D26" i="53"/>
  <c r="L26" i="53"/>
  <c r="K27" i="53"/>
  <c r="J29" i="53"/>
  <c r="M31" i="53"/>
  <c r="N32" i="53"/>
  <c r="N100" i="53" s="1"/>
  <c r="E34" i="53"/>
  <c r="F35" i="53"/>
  <c r="H36" i="53"/>
  <c r="K37" i="53"/>
  <c r="L39" i="53"/>
  <c r="N40" i="53"/>
  <c r="D42" i="53"/>
  <c r="F43" i="53"/>
  <c r="I44" i="53"/>
  <c r="J46" i="53"/>
  <c r="L48" i="53"/>
  <c r="M49" i="53"/>
  <c r="G54" i="53"/>
  <c r="H55" i="53"/>
  <c r="J56" i="53"/>
  <c r="K57" i="53"/>
  <c r="I60" i="53"/>
  <c r="H62" i="53"/>
  <c r="I64" i="53"/>
  <c r="G66" i="53"/>
  <c r="F68" i="53"/>
  <c r="E74" i="53"/>
  <c r="E78" i="53"/>
  <c r="N80" i="53"/>
  <c r="M82" i="53"/>
  <c r="N84" i="53"/>
  <c r="L89" i="53"/>
  <c r="K91" i="53"/>
  <c r="L97" i="53"/>
  <c r="J99" i="53"/>
  <c r="I104" i="53"/>
  <c r="K11" i="53"/>
  <c r="M98" i="53"/>
  <c r="G104" i="53"/>
  <c r="G90" i="53"/>
  <c r="G78" i="53"/>
  <c r="G68" i="53"/>
  <c r="G60" i="53"/>
  <c r="G106" i="53"/>
  <c r="G103" i="53"/>
  <c r="G89" i="53"/>
  <c r="G77" i="53"/>
  <c r="G67" i="53"/>
  <c r="G59" i="53"/>
  <c r="G49" i="53"/>
  <c r="G39" i="53"/>
  <c r="G29" i="53"/>
  <c r="G98" i="53"/>
  <c r="G83" i="53"/>
  <c r="G74" i="53"/>
  <c r="G64" i="53"/>
  <c r="G56" i="53"/>
  <c r="G44" i="53"/>
  <c r="G35" i="53"/>
  <c r="G105" i="53"/>
  <c r="G91" i="53"/>
  <c r="G80" i="53"/>
  <c r="G70" i="53"/>
  <c r="G61" i="53"/>
  <c r="G97" i="53"/>
  <c r="G82" i="53"/>
  <c r="G73" i="53"/>
  <c r="G107" i="53" s="1"/>
  <c r="G63" i="53"/>
  <c r="G55" i="53"/>
  <c r="G43" i="53"/>
  <c r="G34" i="53"/>
  <c r="H7" i="53"/>
  <c r="E8" i="53"/>
  <c r="M8" i="53"/>
  <c r="J9" i="53"/>
  <c r="G11" i="53"/>
  <c r="D13" i="53"/>
  <c r="L13" i="53"/>
  <c r="I14" i="53"/>
  <c r="F15" i="53"/>
  <c r="N15" i="53"/>
  <c r="K16" i="53"/>
  <c r="H17" i="53"/>
  <c r="M18" i="53"/>
  <c r="J19" i="53"/>
  <c r="G20" i="53"/>
  <c r="L21" i="53"/>
  <c r="I22" i="53"/>
  <c r="F23" i="53"/>
  <c r="N23" i="53"/>
  <c r="K24" i="53"/>
  <c r="H25" i="53"/>
  <c r="E26" i="53"/>
  <c r="M26" i="53"/>
  <c r="L27" i="53"/>
  <c r="L29" i="53"/>
  <c r="N31" i="53"/>
  <c r="F34" i="53"/>
  <c r="I35" i="53"/>
  <c r="J36" i="53"/>
  <c r="L37" i="53"/>
  <c r="M39" i="53"/>
  <c r="D41" i="53"/>
  <c r="G42" i="53"/>
  <c r="H43" i="53"/>
  <c r="J44" i="53"/>
  <c r="K46" i="53"/>
  <c r="M48" i="53"/>
  <c r="F52" i="53"/>
  <c r="H54" i="53"/>
  <c r="I55" i="53"/>
  <c r="K56" i="53"/>
  <c r="N57" i="53"/>
  <c r="M60" i="53"/>
  <c r="K62" i="53"/>
  <c r="J64" i="53"/>
  <c r="I68" i="53"/>
  <c r="I74" i="53"/>
  <c r="G76" i="53"/>
  <c r="F78" i="53"/>
  <c r="G81" i="53"/>
  <c r="E83" i="53"/>
  <c r="D86" i="53"/>
  <c r="N91" i="53"/>
  <c r="M97" i="53"/>
  <c r="N99" i="53"/>
  <c r="F105" i="53"/>
  <c r="K98" i="53"/>
  <c r="K83" i="53"/>
  <c r="K74" i="53"/>
  <c r="K64" i="53"/>
  <c r="K105" i="53"/>
  <c r="K97" i="53"/>
  <c r="K82" i="53"/>
  <c r="K73" i="53"/>
  <c r="K107" i="53" s="1"/>
  <c r="K63" i="53"/>
  <c r="K55" i="53"/>
  <c r="K43" i="53"/>
  <c r="K34" i="53"/>
  <c r="K104" i="53"/>
  <c r="K90" i="53"/>
  <c r="K78" i="53"/>
  <c r="K68" i="53"/>
  <c r="K60" i="53"/>
  <c r="K50" i="53"/>
  <c r="K40" i="53"/>
  <c r="K31" i="53"/>
  <c r="K99" i="53"/>
  <c r="K84" i="53"/>
  <c r="K75" i="53"/>
  <c r="K65" i="53"/>
  <c r="K103" i="53"/>
  <c r="K89" i="53"/>
  <c r="K77" i="53"/>
  <c r="K67" i="53"/>
  <c r="K59" i="53"/>
  <c r="K49" i="53"/>
  <c r="K39" i="53"/>
  <c r="K29" i="53"/>
  <c r="G16" i="53"/>
  <c r="G31" i="53"/>
  <c r="K33" i="53"/>
  <c r="J13" i="53"/>
  <c r="H99" i="53"/>
  <c r="H84" i="53"/>
  <c r="H75" i="53"/>
  <c r="H65" i="53"/>
  <c r="H106" i="53"/>
  <c r="H103" i="53"/>
  <c r="H98" i="53"/>
  <c r="H83" i="53"/>
  <c r="H74" i="53"/>
  <c r="H64" i="53"/>
  <c r="H56" i="53"/>
  <c r="H44" i="53"/>
  <c r="H35" i="53"/>
  <c r="H105" i="53"/>
  <c r="H91" i="53"/>
  <c r="H80" i="53"/>
  <c r="H70" i="53"/>
  <c r="H61" i="53"/>
  <c r="H52" i="53"/>
  <c r="H41" i="53"/>
  <c r="H32" i="53"/>
  <c r="H100" i="53" s="1"/>
  <c r="H86" i="53"/>
  <c r="H76" i="53"/>
  <c r="H66" i="53"/>
  <c r="H104" i="53"/>
  <c r="H90" i="53"/>
  <c r="H78" i="53"/>
  <c r="H68" i="53"/>
  <c r="H60" i="53"/>
  <c r="H50" i="53"/>
  <c r="H40" i="53"/>
  <c r="H31" i="53"/>
  <c r="I7" i="53"/>
  <c r="F8" i="53"/>
  <c r="N8" i="53"/>
  <c r="K9" i="53"/>
  <c r="H11" i="53"/>
  <c r="E13" i="53"/>
  <c r="M13" i="53"/>
  <c r="J14" i="53"/>
  <c r="G15" i="53"/>
  <c r="L16" i="53"/>
  <c r="I17" i="53"/>
  <c r="F18" i="53"/>
  <c r="N18" i="53"/>
  <c r="K19" i="53"/>
  <c r="H20" i="53"/>
  <c r="M21" i="53"/>
  <c r="J22" i="53"/>
  <c r="G23" i="53"/>
  <c r="D24" i="53"/>
  <c r="L24" i="53"/>
  <c r="I25" i="53"/>
  <c r="F26" i="53"/>
  <c r="N26" i="53"/>
  <c r="M27" i="53"/>
  <c r="M29" i="53"/>
  <c r="G33" i="53"/>
  <c r="H34" i="53"/>
  <c r="J35" i="53"/>
  <c r="K36" i="53"/>
  <c r="M37" i="53"/>
  <c r="F41" i="53"/>
  <c r="H42" i="53"/>
  <c r="I43" i="53"/>
  <c r="K44" i="53"/>
  <c r="N46" i="53"/>
  <c r="D49" i="53"/>
  <c r="F50" i="53"/>
  <c r="G52" i="53"/>
  <c r="I54" i="53"/>
  <c r="L55" i="53"/>
  <c r="M56" i="53"/>
  <c r="H59" i="53"/>
  <c r="N60" i="53"/>
  <c r="M64" i="53"/>
  <c r="L66" i="53"/>
  <c r="M68" i="53"/>
  <c r="K72" i="53"/>
  <c r="J74" i="53"/>
  <c r="K76" i="53"/>
  <c r="I78" i="53"/>
  <c r="H81" i="53"/>
  <c r="G86" i="53"/>
  <c r="F90" i="53"/>
  <c r="G96" i="53"/>
  <c r="E98" i="53"/>
  <c r="N105" i="53"/>
  <c r="K41" i="53"/>
  <c r="K61" i="53"/>
  <c r="K8" i="53"/>
  <c r="M11" i="53"/>
  <c r="I106" i="53"/>
  <c r="I96" i="53"/>
  <c r="I81" i="53"/>
  <c r="I72" i="53"/>
  <c r="I62" i="53"/>
  <c r="I103" i="53"/>
  <c r="I105" i="53"/>
  <c r="I91" i="53"/>
  <c r="I80" i="53"/>
  <c r="I70" i="53"/>
  <c r="I61" i="53"/>
  <c r="I52" i="53"/>
  <c r="I41" i="53"/>
  <c r="I32" i="53"/>
  <c r="I100" i="53" s="1"/>
  <c r="I86" i="53"/>
  <c r="I76" i="53"/>
  <c r="I66" i="53"/>
  <c r="I58" i="53"/>
  <c r="I48" i="53"/>
  <c r="I37" i="53"/>
  <c r="I97" i="53"/>
  <c r="I82" i="53"/>
  <c r="I73" i="53"/>
  <c r="I107" i="53" s="1"/>
  <c r="I63" i="53"/>
  <c r="I99" i="53"/>
  <c r="I84" i="53"/>
  <c r="I75" i="53"/>
  <c r="I65" i="53"/>
  <c r="I57" i="53"/>
  <c r="I46" i="53"/>
  <c r="I36" i="53"/>
  <c r="J7" i="53"/>
  <c r="G8" i="53"/>
  <c r="L9" i="53"/>
  <c r="I11" i="53"/>
  <c r="F13" i="53"/>
  <c r="N13" i="53"/>
  <c r="K14" i="53"/>
  <c r="H15" i="53"/>
  <c r="E16" i="53"/>
  <c r="M16" i="53"/>
  <c r="J17" i="53"/>
  <c r="G18" i="53"/>
  <c r="L19" i="53"/>
  <c r="I20" i="53"/>
  <c r="F21" i="53"/>
  <c r="N21" i="53"/>
  <c r="K22" i="53"/>
  <c r="H23" i="53"/>
  <c r="E24" i="53"/>
  <c r="M24" i="53"/>
  <c r="J25" i="53"/>
  <c r="G26" i="53"/>
  <c r="D27" i="53"/>
  <c r="D29" i="53"/>
  <c r="E31" i="53"/>
  <c r="F32" i="53"/>
  <c r="F100" i="53" s="1"/>
  <c r="H33" i="53"/>
  <c r="I34" i="53"/>
  <c r="K35" i="53"/>
  <c r="N36" i="53"/>
  <c r="F40" i="53"/>
  <c r="G41" i="53"/>
  <c r="I42" i="53"/>
  <c r="L43" i="53"/>
  <c r="M44" i="53"/>
  <c r="D48" i="53"/>
  <c r="E49" i="53"/>
  <c r="G50" i="53"/>
  <c r="J52" i="53"/>
  <c r="K54" i="53"/>
  <c r="M55" i="53"/>
  <c r="N56" i="53"/>
  <c r="E58" i="53"/>
  <c r="I59" i="53"/>
  <c r="F61" i="53"/>
  <c r="E63" i="53"/>
  <c r="F65" i="53"/>
  <c r="D67" i="53"/>
  <c r="D66" i="53" s="1"/>
  <c r="N68" i="53"/>
  <c r="D73" i="53"/>
  <c r="D107" i="53" s="1"/>
  <c r="M74" i="53"/>
  <c r="L76" i="53"/>
  <c r="M78" i="53"/>
  <c r="K81" i="53"/>
  <c r="K86" i="53"/>
  <c r="I90" i="53"/>
  <c r="H96" i="53"/>
  <c r="I98" i="53"/>
  <c r="K106" i="53"/>
  <c r="J103" i="53"/>
  <c r="J89" i="53"/>
  <c r="J77" i="53"/>
  <c r="J67" i="53"/>
  <c r="J59" i="53"/>
  <c r="J105" i="53"/>
  <c r="J86" i="53"/>
  <c r="J76" i="53"/>
  <c r="J66" i="53"/>
  <c r="J58" i="53"/>
  <c r="J48" i="53"/>
  <c r="J37" i="53"/>
  <c r="J27" i="53"/>
  <c r="J97" i="53"/>
  <c r="J82" i="53"/>
  <c r="J73" i="53"/>
  <c r="J107" i="53" s="1"/>
  <c r="J63" i="53"/>
  <c r="J55" i="53"/>
  <c r="J43" i="53"/>
  <c r="J34" i="53"/>
  <c r="J104" i="53"/>
  <c r="J90" i="53"/>
  <c r="J78" i="53"/>
  <c r="J68" i="53"/>
  <c r="J60" i="53"/>
  <c r="J106" i="53"/>
  <c r="J96" i="53"/>
  <c r="J81" i="53"/>
  <c r="J72" i="53"/>
  <c r="J62" i="53"/>
  <c r="J54" i="53"/>
  <c r="J42" i="53"/>
  <c r="J33" i="53"/>
  <c r="K7" i="53"/>
  <c r="M9" i="53"/>
  <c r="J11" i="53"/>
  <c r="K17" i="53"/>
  <c r="E19" i="53"/>
  <c r="M19" i="53"/>
  <c r="J20" i="53"/>
  <c r="I23" i="53"/>
  <c r="F24" i="53"/>
  <c r="N24" i="53"/>
  <c r="K25" i="53"/>
  <c r="H26" i="53"/>
  <c r="E27" i="53"/>
  <c r="E29" i="53"/>
  <c r="F31" i="53"/>
  <c r="G32" i="53"/>
  <c r="G100" i="53" s="1"/>
  <c r="I33" i="53"/>
  <c r="L34" i="53"/>
  <c r="M35" i="53"/>
  <c r="D37" i="53"/>
  <c r="G40" i="53"/>
  <c r="J41" i="53"/>
  <c r="K42" i="53"/>
  <c r="M43" i="53"/>
  <c r="N44" i="53"/>
  <c r="E48" i="53"/>
  <c r="H49" i="53"/>
  <c r="I50" i="53"/>
  <c r="K52" i="53"/>
  <c r="L54" i="53"/>
  <c r="N55" i="53"/>
  <c r="F57" i="53"/>
  <c r="G58" i="53"/>
  <c r="L59" i="53"/>
  <c r="J61" i="53"/>
  <c r="H63" i="53"/>
  <c r="G65" i="53"/>
  <c r="H67" i="53"/>
  <c r="F70" i="53"/>
  <c r="E73" i="53"/>
  <c r="E107" i="53" s="1"/>
  <c r="F75" i="53"/>
  <c r="D77" i="53"/>
  <c r="N78" i="53"/>
  <c r="D82" i="53"/>
  <c r="D81" i="53" s="1"/>
  <c r="D80" i="53" s="1"/>
  <c r="M83" i="53"/>
  <c r="L86" i="53"/>
  <c r="M90" i="53"/>
  <c r="K96" i="53"/>
  <c r="J98" i="53"/>
  <c r="C105" i="53"/>
  <c r="C98" i="53"/>
  <c r="C78" i="53"/>
  <c r="C77" i="53"/>
  <c r="C75" i="53"/>
  <c r="C73" i="53"/>
  <c r="C107" i="53" s="1"/>
  <c r="C72" i="53"/>
  <c r="C103" i="53" s="1"/>
  <c r="C67" i="53"/>
  <c r="C66" i="53" s="1"/>
  <c r="C64" i="53"/>
  <c r="C37" i="53"/>
  <c r="C36" i="53"/>
  <c r="C34" i="53"/>
  <c r="C31" i="53"/>
  <c r="C26" i="53"/>
  <c r="C23" i="53"/>
  <c r="C29" i="53"/>
  <c r="C43" i="53"/>
  <c r="C48" i="53"/>
  <c r="C54" i="53"/>
  <c r="C8" i="53"/>
  <c r="C82" i="53"/>
  <c r="C15" i="53"/>
  <c r="C84" i="53"/>
  <c r="C24" i="53"/>
  <c r="C32" i="53" s="1"/>
  <c r="C91" i="53"/>
  <c r="C41" i="53"/>
  <c r="C55" i="53"/>
  <c r="C86" i="53"/>
  <c r="C7" i="53"/>
  <c r="C27" i="53"/>
  <c r="C42" i="53"/>
  <c r="C56" i="53"/>
  <c r="C89" i="53"/>
  <c r="C13" i="53"/>
  <c r="C44" i="53"/>
  <c r="C65" i="53"/>
  <c r="C62" i="53" s="1"/>
  <c r="C14" i="53"/>
  <c r="C46" i="53"/>
  <c r="C49" i="53"/>
  <c r="C70" i="53"/>
  <c r="C83" i="53"/>
  <c r="D63" i="53" l="1"/>
  <c r="E9" i="53"/>
  <c r="D62" i="53"/>
  <c r="E81" i="53"/>
  <c r="E80" i="53" s="1"/>
  <c r="E50" i="53"/>
  <c r="D20" i="53"/>
  <c r="E52" i="53"/>
  <c r="E40" i="53"/>
  <c r="E39" i="53" s="1"/>
  <c r="D104" i="53"/>
  <c r="D106" i="53" s="1"/>
  <c r="D52" i="53"/>
  <c r="D96" i="53"/>
  <c r="E11" i="53"/>
  <c r="D25" i="53"/>
  <c r="D22" i="53"/>
  <c r="D21" i="53"/>
  <c r="D18" i="53" s="1"/>
  <c r="D40" i="53"/>
  <c r="D39" i="53" s="1"/>
  <c r="D50" i="53"/>
  <c r="D32" i="53"/>
  <c r="D100" i="53" s="1"/>
  <c r="D59" i="53"/>
  <c r="E21" i="53"/>
  <c r="E18" i="53" s="1"/>
  <c r="D11" i="53"/>
  <c r="D61" i="53"/>
  <c r="D17" i="53"/>
  <c r="D74" i="53"/>
  <c r="D76" i="53" s="1"/>
  <c r="C104" i="53"/>
  <c r="C106" i="53" s="1"/>
  <c r="C96" i="53"/>
  <c r="C74" i="53"/>
  <c r="C76" i="53" s="1"/>
  <c r="C52" i="53"/>
  <c r="C61" i="53"/>
  <c r="C60" i="53" s="1"/>
  <c r="C63" i="53"/>
  <c r="C33" i="53"/>
  <c r="C35" i="53" s="1"/>
  <c r="C25" i="53"/>
  <c r="C20" i="53"/>
  <c r="C50" i="53"/>
  <c r="C9" i="53"/>
  <c r="C22" i="53"/>
  <c r="C11" i="53"/>
  <c r="C81" i="53"/>
  <c r="C80" i="53" s="1"/>
  <c r="C21" i="53"/>
  <c r="C18" i="53" s="1"/>
  <c r="C59" i="53"/>
  <c r="C40" i="53"/>
  <c r="C39" i="53" s="1"/>
  <c r="C100" i="53"/>
  <c r="V3" i="52"/>
  <c r="U3" i="52"/>
  <c r="T3" i="52"/>
  <c r="S3" i="52"/>
  <c r="R3" i="52"/>
  <c r="Q3" i="52"/>
  <c r="P3" i="52"/>
  <c r="O3" i="52"/>
  <c r="N3" i="52"/>
  <c r="M3" i="52"/>
  <c r="L3" i="52"/>
  <c r="K3" i="52"/>
  <c r="J3" i="52"/>
  <c r="I3" i="52"/>
  <c r="H3" i="52"/>
  <c r="G3" i="52"/>
  <c r="F3" i="52"/>
  <c r="E3" i="52"/>
  <c r="D3" i="52"/>
  <c r="V2" i="52"/>
  <c r="U2" i="52"/>
  <c r="T2" i="52"/>
  <c r="S2" i="52"/>
  <c r="R2" i="52"/>
  <c r="Q2" i="52"/>
  <c r="P2" i="52"/>
  <c r="O2" i="52"/>
  <c r="N2" i="52"/>
  <c r="M2" i="52"/>
  <c r="L2" i="52"/>
  <c r="K2" i="52"/>
  <c r="J2" i="52"/>
  <c r="I2" i="52"/>
  <c r="H2" i="52"/>
  <c r="G2" i="52"/>
  <c r="F2" i="52"/>
  <c r="E2" i="52"/>
  <c r="D2" i="52"/>
  <c r="V1" i="52"/>
  <c r="U1" i="52"/>
  <c r="T1" i="52"/>
  <c r="S1" i="52"/>
  <c r="R1" i="52"/>
  <c r="Q1" i="52"/>
  <c r="P1" i="52"/>
  <c r="O1" i="52"/>
  <c r="N1" i="52"/>
  <c r="M1" i="52"/>
  <c r="L1" i="52"/>
  <c r="K1" i="52"/>
  <c r="J1" i="52"/>
  <c r="I1" i="52"/>
  <c r="H1" i="52"/>
  <c r="G1" i="52"/>
  <c r="F1" i="52"/>
  <c r="E1" i="52"/>
  <c r="D1" i="52"/>
  <c r="C2" i="52"/>
  <c r="C3" i="52"/>
  <c r="C1" i="52"/>
  <c r="H110" i="26"/>
  <c r="G110" i="26"/>
  <c r="F110" i="26"/>
  <c r="E110" i="26"/>
  <c r="D110" i="26"/>
  <c r="C110" i="26"/>
  <c r="I110" i="26"/>
  <c r="D90" i="53" l="1"/>
  <c r="D60" i="53"/>
  <c r="E90" i="53"/>
  <c r="D97" i="53"/>
  <c r="D99" i="53" s="1"/>
  <c r="D19" i="53"/>
  <c r="D58" i="53"/>
  <c r="D57" i="53" s="1"/>
  <c r="D16" i="53"/>
  <c r="D33" i="53"/>
  <c r="D35" i="53" s="1"/>
  <c r="C97" i="53"/>
  <c r="C99" i="53" s="1"/>
  <c r="C90" i="53"/>
  <c r="C58" i="53"/>
  <c r="C57" i="53" s="1"/>
  <c r="C17" i="53"/>
  <c r="C16" i="53" s="1"/>
  <c r="C19" i="53"/>
  <c r="V64" i="52"/>
  <c r="U64" i="52"/>
  <c r="T64" i="52"/>
  <c r="S64" i="52"/>
  <c r="R64" i="52"/>
  <c r="Q64" i="52"/>
  <c r="P64" i="52"/>
  <c r="O64" i="52"/>
  <c r="N64" i="52"/>
  <c r="M64" i="52"/>
  <c r="L64" i="52"/>
  <c r="K64" i="52"/>
  <c r="J64" i="52"/>
  <c r="V100" i="52"/>
  <c r="U100" i="52"/>
  <c r="T100" i="52"/>
  <c r="S100" i="52"/>
  <c r="R100" i="52"/>
  <c r="Q100" i="52"/>
  <c r="P100" i="52"/>
  <c r="O100" i="52"/>
  <c r="N100" i="52"/>
  <c r="M100" i="52"/>
  <c r="L100" i="52"/>
  <c r="K100" i="52"/>
  <c r="J100" i="52"/>
  <c r="V99" i="52"/>
  <c r="U99" i="52"/>
  <c r="T99" i="52"/>
  <c r="S99" i="52"/>
  <c r="R99" i="52"/>
  <c r="Q99" i="52"/>
  <c r="P99" i="52"/>
  <c r="O99" i="52"/>
  <c r="N99" i="52"/>
  <c r="M99" i="52"/>
  <c r="L99" i="52"/>
  <c r="K99" i="52"/>
  <c r="J99" i="52"/>
  <c r="V98" i="52"/>
  <c r="U98" i="52"/>
  <c r="T98" i="52"/>
  <c r="S98" i="52"/>
  <c r="R98" i="52"/>
  <c r="Q98" i="52"/>
  <c r="P98" i="52"/>
  <c r="O98" i="52"/>
  <c r="N98" i="52"/>
  <c r="M98" i="52"/>
  <c r="L98" i="52"/>
  <c r="K98" i="52"/>
  <c r="J98" i="52"/>
  <c r="V97" i="52"/>
  <c r="U97" i="52"/>
  <c r="T97" i="52"/>
  <c r="S97" i="52"/>
  <c r="R97" i="52"/>
  <c r="Q97" i="52"/>
  <c r="P97" i="52"/>
  <c r="O97" i="52"/>
  <c r="N97" i="52"/>
  <c r="M97" i="52"/>
  <c r="L97" i="52"/>
  <c r="K97" i="52"/>
  <c r="J97" i="52"/>
  <c r="V96" i="52"/>
  <c r="U96" i="52"/>
  <c r="T96" i="52"/>
  <c r="S96" i="52"/>
  <c r="R96" i="52"/>
  <c r="Q96" i="52"/>
  <c r="P96" i="52"/>
  <c r="O96" i="52"/>
  <c r="N96" i="52"/>
  <c r="M96" i="52"/>
  <c r="L96" i="52"/>
  <c r="K96" i="52"/>
  <c r="J96" i="52"/>
  <c r="V107" i="52"/>
  <c r="U107" i="52"/>
  <c r="T107" i="52"/>
  <c r="S107" i="52"/>
  <c r="R107" i="52"/>
  <c r="Q107" i="52"/>
  <c r="P107" i="52"/>
  <c r="O107" i="52"/>
  <c r="N107" i="52"/>
  <c r="M107" i="52"/>
  <c r="L107" i="52"/>
  <c r="K107" i="52"/>
  <c r="J107" i="52"/>
  <c r="V106" i="52"/>
  <c r="U106" i="52"/>
  <c r="T106" i="52"/>
  <c r="S106" i="52"/>
  <c r="R106" i="52"/>
  <c r="Q106" i="52"/>
  <c r="P106" i="52"/>
  <c r="O106" i="52"/>
  <c r="N106" i="52"/>
  <c r="M106" i="52"/>
  <c r="L106" i="52"/>
  <c r="K106" i="52"/>
  <c r="J106" i="52"/>
  <c r="V105" i="52"/>
  <c r="U105" i="52"/>
  <c r="T105" i="52"/>
  <c r="S105" i="52"/>
  <c r="R105" i="52"/>
  <c r="Q105" i="52"/>
  <c r="P105" i="52"/>
  <c r="O105" i="52"/>
  <c r="N105" i="52"/>
  <c r="M105" i="52"/>
  <c r="L105" i="52"/>
  <c r="K105" i="52"/>
  <c r="J105" i="52"/>
  <c r="V104" i="52"/>
  <c r="U104" i="52"/>
  <c r="T104" i="52"/>
  <c r="S104" i="52"/>
  <c r="R104" i="52"/>
  <c r="Q104" i="52"/>
  <c r="P104" i="52"/>
  <c r="O104" i="52"/>
  <c r="N104" i="52"/>
  <c r="M104" i="52"/>
  <c r="L104" i="52"/>
  <c r="K104" i="52"/>
  <c r="J104" i="52"/>
  <c r="V103" i="52"/>
  <c r="U103" i="52"/>
  <c r="T103" i="52"/>
  <c r="S103" i="52"/>
  <c r="R103" i="52"/>
  <c r="Q103" i="52"/>
  <c r="P103" i="52"/>
  <c r="O103" i="52"/>
  <c r="N103" i="52"/>
  <c r="M103" i="52"/>
  <c r="L103" i="52"/>
  <c r="K103" i="52"/>
  <c r="J103" i="52"/>
  <c r="V26" i="52"/>
  <c r="U26" i="52"/>
  <c r="T26" i="52"/>
  <c r="S26" i="52"/>
  <c r="R26" i="52"/>
  <c r="Q26" i="52"/>
  <c r="P26" i="52"/>
  <c r="O26" i="52"/>
  <c r="N26" i="52"/>
  <c r="M26" i="52"/>
  <c r="L26" i="52"/>
  <c r="K26" i="52"/>
  <c r="J26" i="52"/>
  <c r="V23" i="52"/>
  <c r="U23" i="52"/>
  <c r="T23" i="52"/>
  <c r="S23" i="52"/>
  <c r="R23" i="52"/>
  <c r="Q23" i="52"/>
  <c r="P23" i="52"/>
  <c r="O23" i="52"/>
  <c r="N23" i="52"/>
  <c r="M23" i="52"/>
  <c r="L23" i="52"/>
  <c r="K23" i="52"/>
  <c r="J23" i="52"/>
  <c r="V75" i="52"/>
  <c r="U75" i="52"/>
  <c r="T75" i="52"/>
  <c r="S75" i="52"/>
  <c r="R75" i="52"/>
  <c r="Q75" i="52"/>
  <c r="P75" i="52"/>
  <c r="O75" i="52"/>
  <c r="N75" i="52"/>
  <c r="M75" i="52"/>
  <c r="L75" i="52"/>
  <c r="V73" i="52"/>
  <c r="U73" i="52"/>
  <c r="T73" i="52"/>
  <c r="S73" i="52"/>
  <c r="R73" i="52"/>
  <c r="Q73" i="52"/>
  <c r="P73" i="52"/>
  <c r="O73" i="52"/>
  <c r="N73" i="52"/>
  <c r="M73" i="52"/>
  <c r="L73" i="52"/>
  <c r="V72" i="52"/>
  <c r="U72" i="52"/>
  <c r="T72" i="52"/>
  <c r="S72" i="52"/>
  <c r="R72" i="52"/>
  <c r="Q72" i="52"/>
  <c r="P72" i="52"/>
  <c r="O72" i="52"/>
  <c r="N72" i="52"/>
  <c r="M72" i="52"/>
  <c r="L72" i="52"/>
  <c r="K77" i="52"/>
  <c r="K75" i="52"/>
  <c r="K73" i="52"/>
  <c r="K72" i="52"/>
  <c r="J78" i="52"/>
  <c r="J77" i="52"/>
  <c r="J75" i="52"/>
  <c r="J73" i="52"/>
  <c r="J72" i="52"/>
  <c r="V67" i="52"/>
  <c r="U67" i="52"/>
  <c r="T67" i="52"/>
  <c r="S67" i="52"/>
  <c r="R67" i="52"/>
  <c r="Q67" i="52"/>
  <c r="P67" i="52"/>
  <c r="O67" i="52"/>
  <c r="N67" i="52"/>
  <c r="M67" i="52"/>
  <c r="L67" i="52"/>
  <c r="K67" i="52"/>
  <c r="J67" i="52"/>
  <c r="V36" i="52"/>
  <c r="U36" i="52"/>
  <c r="T36" i="52"/>
  <c r="S36" i="52"/>
  <c r="R36" i="52"/>
  <c r="Q36" i="52"/>
  <c r="P36" i="52"/>
  <c r="O36" i="52"/>
  <c r="N36" i="52"/>
  <c r="M36" i="52"/>
  <c r="L36" i="52"/>
  <c r="V34" i="52"/>
  <c r="U34" i="52"/>
  <c r="T34" i="52"/>
  <c r="S34" i="52"/>
  <c r="R34" i="52"/>
  <c r="Q34" i="52"/>
  <c r="P34" i="52"/>
  <c r="O34" i="52"/>
  <c r="N34" i="52"/>
  <c r="M34" i="52"/>
  <c r="L34" i="52"/>
  <c r="V31" i="52"/>
  <c r="U31" i="52"/>
  <c r="T31" i="52"/>
  <c r="S31" i="52"/>
  <c r="R31" i="52"/>
  <c r="Q31" i="52"/>
  <c r="P31" i="52"/>
  <c r="O31" i="52"/>
  <c r="N31" i="52"/>
  <c r="M31" i="52"/>
  <c r="L31" i="52"/>
  <c r="K36" i="52"/>
  <c r="K34" i="52"/>
  <c r="K31" i="52"/>
  <c r="J37" i="52"/>
  <c r="J36" i="52"/>
  <c r="J34" i="52"/>
  <c r="J31" i="52"/>
  <c r="I107" i="52"/>
  <c r="H107" i="52"/>
  <c r="G107" i="52"/>
  <c r="F107" i="52"/>
  <c r="E107" i="52"/>
  <c r="D107" i="52"/>
  <c r="I106" i="52"/>
  <c r="H106" i="52"/>
  <c r="G106" i="52"/>
  <c r="F106" i="52"/>
  <c r="E106" i="52"/>
  <c r="D106" i="52"/>
  <c r="I105" i="52"/>
  <c r="H105" i="52"/>
  <c r="G105" i="52"/>
  <c r="F105" i="52"/>
  <c r="E105" i="52"/>
  <c r="D105" i="52"/>
  <c r="I104" i="52"/>
  <c r="H104" i="52"/>
  <c r="G104" i="52"/>
  <c r="F104" i="52"/>
  <c r="E104" i="52"/>
  <c r="D104" i="52"/>
  <c r="I103" i="52"/>
  <c r="H103" i="52"/>
  <c r="G103" i="52"/>
  <c r="F103" i="52"/>
  <c r="E103" i="52"/>
  <c r="D103" i="52"/>
  <c r="I100" i="52"/>
  <c r="H100" i="52"/>
  <c r="G100" i="52"/>
  <c r="F100" i="52"/>
  <c r="E100" i="52"/>
  <c r="D100" i="52"/>
  <c r="I99" i="52"/>
  <c r="H99" i="52"/>
  <c r="G99" i="52"/>
  <c r="F99" i="52"/>
  <c r="E99" i="52"/>
  <c r="D99" i="52"/>
  <c r="I98" i="52"/>
  <c r="H98" i="52"/>
  <c r="G98" i="52"/>
  <c r="F98" i="52"/>
  <c r="E98" i="52"/>
  <c r="D98" i="52"/>
  <c r="I97" i="52"/>
  <c r="H97" i="52"/>
  <c r="G97" i="52"/>
  <c r="F97" i="52"/>
  <c r="E97" i="52"/>
  <c r="D97" i="52"/>
  <c r="I96" i="52"/>
  <c r="H96" i="52"/>
  <c r="G96" i="52"/>
  <c r="F96" i="52"/>
  <c r="E96" i="52"/>
  <c r="D96" i="52"/>
  <c r="C107" i="52"/>
  <c r="C106" i="52"/>
  <c r="C105" i="52"/>
  <c r="C104" i="52"/>
  <c r="C103" i="52"/>
  <c r="C100" i="52"/>
  <c r="C99" i="52"/>
  <c r="C98" i="52"/>
  <c r="C97" i="52"/>
  <c r="C96" i="52"/>
  <c r="I78" i="52"/>
  <c r="H78" i="52"/>
  <c r="G78" i="52"/>
  <c r="F78" i="52"/>
  <c r="E78" i="52"/>
  <c r="D78" i="52"/>
  <c r="I77" i="52"/>
  <c r="H77" i="52"/>
  <c r="G77" i="52"/>
  <c r="F77" i="52"/>
  <c r="E77" i="52"/>
  <c r="D77" i="52"/>
  <c r="I75" i="52"/>
  <c r="H75" i="52"/>
  <c r="G75" i="52"/>
  <c r="F75" i="52"/>
  <c r="E75" i="52"/>
  <c r="D75" i="52"/>
  <c r="I73" i="52"/>
  <c r="H73" i="52"/>
  <c r="G73" i="52"/>
  <c r="F73" i="52"/>
  <c r="E73" i="52"/>
  <c r="D73" i="52"/>
  <c r="I72" i="52"/>
  <c r="H72" i="52"/>
  <c r="G72" i="52"/>
  <c r="F72" i="52"/>
  <c r="E72" i="52"/>
  <c r="D72" i="52"/>
  <c r="C78" i="52"/>
  <c r="C75" i="52"/>
  <c r="C73" i="52"/>
  <c r="C72" i="52"/>
  <c r="I67" i="52"/>
  <c r="H67" i="52"/>
  <c r="G67" i="52"/>
  <c r="F67" i="52"/>
  <c r="E67" i="52"/>
  <c r="D67" i="52"/>
  <c r="C67" i="52"/>
  <c r="I64" i="52"/>
  <c r="H64" i="52"/>
  <c r="G64" i="52"/>
  <c r="F64" i="52"/>
  <c r="E64" i="52"/>
  <c r="D64" i="52"/>
  <c r="C64" i="52"/>
  <c r="I26" i="52"/>
  <c r="H26" i="52"/>
  <c r="G26" i="52"/>
  <c r="F26" i="52"/>
  <c r="E26" i="52"/>
  <c r="D26" i="52"/>
  <c r="C26" i="52"/>
  <c r="I23" i="52"/>
  <c r="H23" i="52"/>
  <c r="G23" i="52"/>
  <c r="F23" i="52"/>
  <c r="E23" i="52"/>
  <c r="D23" i="52"/>
  <c r="C23" i="52"/>
  <c r="I37" i="52"/>
  <c r="H37" i="52"/>
  <c r="G37" i="52"/>
  <c r="F37" i="52"/>
  <c r="E37" i="52"/>
  <c r="D37" i="52"/>
  <c r="I36" i="52"/>
  <c r="H36" i="52"/>
  <c r="G36" i="52"/>
  <c r="F36" i="52"/>
  <c r="E36" i="52"/>
  <c r="D36" i="52"/>
  <c r="I34" i="52"/>
  <c r="H34" i="52"/>
  <c r="G34" i="52"/>
  <c r="F34" i="52"/>
  <c r="E34" i="52"/>
  <c r="D34" i="52"/>
  <c r="I31" i="52"/>
  <c r="H31" i="52"/>
  <c r="G31" i="52"/>
  <c r="F31" i="52"/>
  <c r="E31" i="52"/>
  <c r="D31" i="52"/>
  <c r="C37" i="52"/>
  <c r="C36" i="52"/>
  <c r="C31" i="52"/>
  <c r="U110" i="26"/>
  <c r="T110" i="26"/>
  <c r="S110" i="26"/>
  <c r="R110" i="26"/>
  <c r="Q110" i="26"/>
  <c r="P110" i="26"/>
  <c r="O110" i="26"/>
  <c r="N110" i="26"/>
  <c r="M110" i="26"/>
  <c r="L110" i="26"/>
  <c r="K110" i="26"/>
  <c r="J110" i="26"/>
  <c r="V110" i="26"/>
  <c r="A3" i="52"/>
  <c r="A2" i="21" l="1"/>
  <c r="AK91" i="21" l="1"/>
  <c r="AK89" i="21"/>
  <c r="AK86" i="21"/>
  <c r="AK84" i="21"/>
  <c r="AK83" i="21"/>
  <c r="AK82" i="21"/>
  <c r="AK70" i="21"/>
  <c r="AK68" i="21"/>
  <c r="AK65" i="21"/>
  <c r="AK56" i="21"/>
  <c r="AK55" i="21"/>
  <c r="AK54" i="21"/>
  <c r="AK49" i="21"/>
  <c r="AK48" i="21"/>
  <c r="AK46" i="21"/>
  <c r="AK44" i="21"/>
  <c r="AK43" i="21"/>
  <c r="AK42" i="21"/>
  <c r="AK41" i="21"/>
  <c r="AK29" i="21"/>
  <c r="AK27" i="21"/>
  <c r="AK24" i="21"/>
  <c r="AK15" i="21"/>
  <c r="AK14" i="21"/>
  <c r="AK13" i="21"/>
  <c r="AK8" i="21"/>
  <c r="AK7" i="21"/>
  <c r="AJ91" i="21"/>
  <c r="AI91" i="21"/>
  <c r="AH91" i="21"/>
  <c r="AG91" i="21"/>
  <c r="AF91" i="21"/>
  <c r="AE91" i="21"/>
  <c r="AJ89" i="21"/>
  <c r="AI89" i="21"/>
  <c r="AH89" i="21"/>
  <c r="AG89" i="21"/>
  <c r="AF89" i="21"/>
  <c r="AE89" i="21"/>
  <c r="AJ86" i="21"/>
  <c r="AI86" i="21"/>
  <c r="AH86" i="21"/>
  <c r="AG86" i="21"/>
  <c r="AF86" i="21"/>
  <c r="AE86" i="21"/>
  <c r="AJ84" i="21"/>
  <c r="AI84" i="21"/>
  <c r="AH84" i="21"/>
  <c r="AG84" i="21"/>
  <c r="AF84" i="21"/>
  <c r="AE84" i="21"/>
  <c r="AJ83" i="21"/>
  <c r="AI83" i="21"/>
  <c r="AH83" i="21"/>
  <c r="AG83" i="21"/>
  <c r="AF83" i="21"/>
  <c r="AE83" i="21"/>
  <c r="AJ82" i="21"/>
  <c r="AI82" i="21"/>
  <c r="AH82" i="21"/>
  <c r="AG82" i="21"/>
  <c r="AF82" i="21"/>
  <c r="AE82" i="21"/>
  <c r="AJ70" i="21"/>
  <c r="AI70" i="21"/>
  <c r="AH70" i="21"/>
  <c r="AG70" i="21"/>
  <c r="AF70" i="21"/>
  <c r="AE70" i="21"/>
  <c r="AJ68" i="21"/>
  <c r="AI68" i="21"/>
  <c r="AH68" i="21"/>
  <c r="AG68" i="21"/>
  <c r="AF68" i="21"/>
  <c r="AE68" i="21"/>
  <c r="AJ65" i="21"/>
  <c r="AI65" i="21"/>
  <c r="AH65" i="21"/>
  <c r="AG65" i="21"/>
  <c r="AF65" i="21"/>
  <c r="AE65" i="21"/>
  <c r="AJ56" i="21"/>
  <c r="AI56" i="21"/>
  <c r="AH56" i="21"/>
  <c r="AG56" i="21"/>
  <c r="AF56" i="21"/>
  <c r="AE56" i="21"/>
  <c r="AJ55" i="21"/>
  <c r="AI55" i="21"/>
  <c r="AH55" i="21"/>
  <c r="AG55" i="21"/>
  <c r="AF55" i="21"/>
  <c r="AE55" i="21"/>
  <c r="AJ54" i="21"/>
  <c r="AI54" i="21"/>
  <c r="AH54" i="21"/>
  <c r="AG54" i="21"/>
  <c r="AF54" i="21"/>
  <c r="AE54" i="21"/>
  <c r="AJ49" i="21"/>
  <c r="AI49" i="21"/>
  <c r="AH49" i="21"/>
  <c r="AG49" i="21"/>
  <c r="AF49" i="21"/>
  <c r="AE49" i="21"/>
  <c r="AJ48" i="21"/>
  <c r="AI48" i="21"/>
  <c r="AH48" i="21"/>
  <c r="AG48" i="21"/>
  <c r="AF48" i="21"/>
  <c r="AE48" i="21"/>
  <c r="AJ46" i="21"/>
  <c r="AI46" i="21"/>
  <c r="AH46" i="21"/>
  <c r="AG46" i="21"/>
  <c r="AF46" i="21"/>
  <c r="AE46" i="21"/>
  <c r="AJ44" i="21"/>
  <c r="AI44" i="21"/>
  <c r="AH44" i="21"/>
  <c r="AG44" i="21"/>
  <c r="AF44" i="21"/>
  <c r="AE44" i="21"/>
  <c r="AJ43" i="21"/>
  <c r="AI43" i="21"/>
  <c r="AH43" i="21"/>
  <c r="AG43" i="21"/>
  <c r="AF43" i="21"/>
  <c r="AE43" i="21"/>
  <c r="AJ42" i="21"/>
  <c r="AI42" i="21"/>
  <c r="AH42" i="21"/>
  <c r="AG42" i="21"/>
  <c r="AF42" i="21"/>
  <c r="AE42" i="21"/>
  <c r="AJ41" i="21"/>
  <c r="AI41" i="21"/>
  <c r="AH41" i="21"/>
  <c r="AG41" i="21"/>
  <c r="AF41" i="21"/>
  <c r="AE41" i="21"/>
  <c r="AJ29" i="21"/>
  <c r="AI29" i="21"/>
  <c r="AH29" i="21"/>
  <c r="AG29" i="21"/>
  <c r="AF29" i="21"/>
  <c r="AE29" i="21"/>
  <c r="AJ27" i="21"/>
  <c r="AI27" i="21"/>
  <c r="AH27" i="21"/>
  <c r="AG27" i="21"/>
  <c r="AF27" i="21"/>
  <c r="AE27" i="21"/>
  <c r="AJ24" i="21"/>
  <c r="AI24" i="21"/>
  <c r="AH24" i="21"/>
  <c r="AG24" i="21"/>
  <c r="AF24" i="21"/>
  <c r="AE24" i="21"/>
  <c r="AJ15" i="21"/>
  <c r="AI15" i="21"/>
  <c r="AH15" i="21"/>
  <c r="AG15" i="21"/>
  <c r="AF15" i="21"/>
  <c r="AE15" i="21"/>
  <c r="AJ14" i="21"/>
  <c r="AI14" i="21"/>
  <c r="AH14" i="21"/>
  <c r="AG14" i="21"/>
  <c r="AF14" i="21"/>
  <c r="AE14" i="21"/>
  <c r="AJ13" i="21"/>
  <c r="AI13" i="21"/>
  <c r="AH13" i="21"/>
  <c r="AG13" i="21"/>
  <c r="AF13" i="21"/>
  <c r="AE13" i="21"/>
  <c r="AJ8" i="21"/>
  <c r="AI8" i="21"/>
  <c r="AH8" i="21"/>
  <c r="AG8" i="21"/>
  <c r="AF8" i="21"/>
  <c r="AE8" i="21"/>
  <c r="AJ7" i="21"/>
  <c r="AI7" i="21"/>
  <c r="AH7" i="21"/>
  <c r="AG7" i="21"/>
  <c r="AF7" i="21"/>
  <c r="AE7" i="21"/>
  <c r="W77" i="52" l="1"/>
  <c r="W37" i="52"/>
  <c r="W105" i="52"/>
  <c r="W98" i="52"/>
  <c r="W78" i="52"/>
  <c r="W75" i="52"/>
  <c r="W72" i="52"/>
  <c r="W67" i="52"/>
  <c r="W64" i="52"/>
  <c r="W36" i="52"/>
  <c r="W34" i="52"/>
  <c r="W26" i="52"/>
  <c r="W23" i="52"/>
  <c r="AD91" i="21"/>
  <c r="AC91" i="21"/>
  <c r="AB91" i="21"/>
  <c r="AD89" i="21"/>
  <c r="AC89" i="21"/>
  <c r="AB89" i="21"/>
  <c r="AD86" i="21"/>
  <c r="AC86" i="21"/>
  <c r="AB86" i="21"/>
  <c r="AD84" i="21"/>
  <c r="AC84" i="21"/>
  <c r="AB84" i="21"/>
  <c r="AD83" i="21"/>
  <c r="AC83" i="21"/>
  <c r="AB83" i="21"/>
  <c r="AD82" i="21"/>
  <c r="AC82" i="21"/>
  <c r="AB82" i="21"/>
  <c r="AD70" i="21"/>
  <c r="AC70" i="21"/>
  <c r="AB70" i="21"/>
  <c r="AD68" i="21"/>
  <c r="AC68" i="21"/>
  <c r="AB68" i="21"/>
  <c r="AD65" i="21"/>
  <c r="AC65" i="21"/>
  <c r="AB65" i="21"/>
  <c r="AD56" i="21"/>
  <c r="AC56" i="21"/>
  <c r="AB56" i="21"/>
  <c r="AD55" i="21"/>
  <c r="AC55" i="21"/>
  <c r="AB55" i="21"/>
  <c r="AD54" i="21"/>
  <c r="AC54" i="21"/>
  <c r="AB54" i="21"/>
  <c r="AD49" i="21"/>
  <c r="AC49" i="21"/>
  <c r="AB49" i="21"/>
  <c r="AD48" i="21"/>
  <c r="AC48" i="21"/>
  <c r="AB48" i="21"/>
  <c r="AD46" i="21"/>
  <c r="AC46" i="21"/>
  <c r="AB46" i="21"/>
  <c r="AD44" i="21"/>
  <c r="AC44" i="21"/>
  <c r="AB44" i="21"/>
  <c r="AD43" i="21"/>
  <c r="AC43" i="21"/>
  <c r="AB43" i="21"/>
  <c r="AD42" i="21"/>
  <c r="AC42" i="21"/>
  <c r="AB42" i="21"/>
  <c r="AD41" i="21"/>
  <c r="AC41" i="21"/>
  <c r="AB41" i="21"/>
  <c r="AD29" i="21"/>
  <c r="AC29" i="21"/>
  <c r="AB29" i="21"/>
  <c r="AD27" i="21"/>
  <c r="AC27" i="21"/>
  <c r="AB27" i="21"/>
  <c r="AD24" i="21"/>
  <c r="AC24" i="21"/>
  <c r="AB24" i="21"/>
  <c r="AD15" i="21"/>
  <c r="AC15" i="21"/>
  <c r="AB15" i="21"/>
  <c r="AD14" i="21"/>
  <c r="AC14" i="21"/>
  <c r="AB14" i="21"/>
  <c r="AD13" i="21"/>
  <c r="AC13" i="21"/>
  <c r="AB13" i="21"/>
  <c r="AD8" i="21"/>
  <c r="AC8" i="21"/>
  <c r="AB8" i="21"/>
  <c r="AD7" i="21"/>
  <c r="AC7" i="21"/>
  <c r="AB7" i="21"/>
  <c r="V37" i="52"/>
  <c r="U37" i="52"/>
  <c r="T37" i="52"/>
  <c r="S37" i="52"/>
  <c r="R37" i="52"/>
  <c r="Q37" i="52"/>
  <c r="P37" i="52"/>
  <c r="O37" i="52"/>
  <c r="N37" i="52"/>
  <c r="M37" i="52"/>
  <c r="L37" i="52"/>
  <c r="K37" i="52"/>
  <c r="L62" i="21"/>
  <c r="K62" i="21"/>
  <c r="J62" i="21"/>
  <c r="I62" i="21"/>
  <c r="H62" i="21"/>
  <c r="G62" i="21"/>
  <c r="F62" i="21"/>
  <c r="E62" i="21"/>
  <c r="D62" i="21"/>
  <c r="L21" i="21"/>
  <c r="K21" i="21"/>
  <c r="J21" i="21"/>
  <c r="I21" i="21"/>
  <c r="H21" i="21"/>
  <c r="G21" i="21"/>
  <c r="F21" i="21"/>
  <c r="E21" i="21"/>
  <c r="D21" i="21"/>
  <c r="V78" i="52"/>
  <c r="U78" i="52"/>
  <c r="T78" i="52"/>
  <c r="S78" i="52"/>
  <c r="R78" i="52"/>
  <c r="Q78" i="52"/>
  <c r="P78" i="52"/>
  <c r="O78" i="52"/>
  <c r="N78" i="52"/>
  <c r="M78" i="52"/>
  <c r="L78" i="52"/>
  <c r="K78" i="52"/>
  <c r="V77" i="52"/>
  <c r="U77" i="52"/>
  <c r="T77" i="52"/>
  <c r="S77" i="52"/>
  <c r="R77" i="52"/>
  <c r="Q77" i="52"/>
  <c r="P77" i="52"/>
  <c r="O77" i="52"/>
  <c r="N77" i="52"/>
  <c r="M77" i="52"/>
  <c r="L77" i="52"/>
  <c r="C77" i="52"/>
  <c r="C34" i="52"/>
  <c r="AA68" i="21"/>
  <c r="Z68" i="21"/>
  <c r="Y68" i="21"/>
  <c r="V68" i="52" s="1"/>
  <c r="X68" i="21"/>
  <c r="U68" i="52" s="1"/>
  <c r="W68" i="21"/>
  <c r="T68" i="52" s="1"/>
  <c r="V68" i="21"/>
  <c r="S68" i="52" s="1"/>
  <c r="U68" i="21"/>
  <c r="R68" i="52" s="1"/>
  <c r="T68" i="21"/>
  <c r="Q68" i="52" s="1"/>
  <c r="S68" i="21"/>
  <c r="P68" i="52" s="1"/>
  <c r="R68" i="21"/>
  <c r="O68" i="52" s="1"/>
  <c r="Q68" i="21"/>
  <c r="N68" i="52" s="1"/>
  <c r="P68" i="21"/>
  <c r="M68" i="52" s="1"/>
  <c r="O68" i="21"/>
  <c r="L68" i="52" s="1"/>
  <c r="N68" i="21"/>
  <c r="K68" i="52" s="1"/>
  <c r="M68" i="21"/>
  <c r="J68" i="52" s="1"/>
  <c r="L68" i="21"/>
  <c r="I68" i="52" s="1"/>
  <c r="K68" i="21"/>
  <c r="H68" i="52" s="1"/>
  <c r="J68" i="21"/>
  <c r="G68" i="52" s="1"/>
  <c r="I68" i="21"/>
  <c r="F68" i="52" s="1"/>
  <c r="H68" i="21"/>
  <c r="E68" i="52" s="1"/>
  <c r="G68" i="21"/>
  <c r="D68" i="52" s="1"/>
  <c r="F68" i="21"/>
  <c r="C68" i="52" s="1"/>
  <c r="E68" i="21"/>
  <c r="AA65" i="21"/>
  <c r="Z65" i="21"/>
  <c r="Y65" i="21"/>
  <c r="V65" i="52" s="1"/>
  <c r="X65" i="21"/>
  <c r="U65" i="52" s="1"/>
  <c r="W65" i="21"/>
  <c r="T65" i="52" s="1"/>
  <c r="V65" i="21"/>
  <c r="S65" i="52" s="1"/>
  <c r="U65" i="21"/>
  <c r="R65" i="52" s="1"/>
  <c r="T65" i="21"/>
  <c r="Q65" i="52" s="1"/>
  <c r="S65" i="21"/>
  <c r="P65" i="52" s="1"/>
  <c r="R65" i="21"/>
  <c r="O65" i="52" s="1"/>
  <c r="Q65" i="21"/>
  <c r="N65" i="52" s="1"/>
  <c r="P65" i="21"/>
  <c r="M65" i="52" s="1"/>
  <c r="O65" i="21"/>
  <c r="L65" i="52" s="1"/>
  <c r="N65" i="21"/>
  <c r="K65" i="52" s="1"/>
  <c r="M65" i="21"/>
  <c r="J65" i="52" s="1"/>
  <c r="L65" i="21"/>
  <c r="I65" i="52" s="1"/>
  <c r="K65" i="21"/>
  <c r="H65" i="52" s="1"/>
  <c r="J65" i="21"/>
  <c r="G65" i="52" s="1"/>
  <c r="I65" i="21"/>
  <c r="F65" i="52" s="1"/>
  <c r="H65" i="21"/>
  <c r="E65" i="52" s="1"/>
  <c r="G65" i="21"/>
  <c r="D65" i="52" s="1"/>
  <c r="F65" i="21"/>
  <c r="C65" i="52" s="1"/>
  <c r="E65" i="21"/>
  <c r="D68" i="21"/>
  <c r="D65" i="21"/>
  <c r="AA24" i="21"/>
  <c r="Z24" i="21"/>
  <c r="Y24" i="21"/>
  <c r="V24" i="52" s="1"/>
  <c r="X24" i="21"/>
  <c r="U24" i="52" s="1"/>
  <c r="W24" i="21"/>
  <c r="T24" i="52" s="1"/>
  <c r="V24" i="21"/>
  <c r="S24" i="52" s="1"/>
  <c r="U24" i="21"/>
  <c r="R24" i="52" s="1"/>
  <c r="T24" i="21"/>
  <c r="Q24" i="52" s="1"/>
  <c r="S24" i="21"/>
  <c r="P24" i="52" s="1"/>
  <c r="R24" i="21"/>
  <c r="O24" i="52" s="1"/>
  <c r="Q24" i="21"/>
  <c r="N24" i="52" s="1"/>
  <c r="N32" i="52" s="1"/>
  <c r="P24" i="21"/>
  <c r="M24" i="52" s="1"/>
  <c r="O24" i="21"/>
  <c r="L24" i="52" s="1"/>
  <c r="L32" i="52" s="1"/>
  <c r="N24" i="21"/>
  <c r="K24" i="52" s="1"/>
  <c r="M24" i="21"/>
  <c r="J24" i="52" s="1"/>
  <c r="L24" i="21"/>
  <c r="I24" i="52" s="1"/>
  <c r="K24" i="21"/>
  <c r="H24" i="52" s="1"/>
  <c r="J24" i="21"/>
  <c r="G24" i="52" s="1"/>
  <c r="I24" i="21"/>
  <c r="F24" i="52" s="1"/>
  <c r="H24" i="21"/>
  <c r="E24" i="52" s="1"/>
  <c r="G24" i="21"/>
  <c r="D24" i="52" s="1"/>
  <c r="F24" i="21"/>
  <c r="C24" i="52" s="1"/>
  <c r="E24" i="21"/>
  <c r="AA27" i="21"/>
  <c r="Z27" i="21"/>
  <c r="Y27" i="21"/>
  <c r="V27" i="52" s="1"/>
  <c r="X27" i="21"/>
  <c r="U27" i="52" s="1"/>
  <c r="W27" i="21"/>
  <c r="T27" i="52" s="1"/>
  <c r="V27" i="21"/>
  <c r="S27" i="52" s="1"/>
  <c r="U27" i="21"/>
  <c r="R27" i="52" s="1"/>
  <c r="T27" i="21"/>
  <c r="Q27" i="52" s="1"/>
  <c r="S27" i="21"/>
  <c r="P27" i="52" s="1"/>
  <c r="R27" i="21"/>
  <c r="O27" i="52" s="1"/>
  <c r="Q27" i="21"/>
  <c r="N27" i="52" s="1"/>
  <c r="P27" i="21"/>
  <c r="M27" i="52" s="1"/>
  <c r="O27" i="21"/>
  <c r="L27" i="52" s="1"/>
  <c r="N27" i="21"/>
  <c r="K27" i="52" s="1"/>
  <c r="M27" i="21"/>
  <c r="J27" i="52" s="1"/>
  <c r="L27" i="21"/>
  <c r="I27" i="52" s="1"/>
  <c r="K27" i="21"/>
  <c r="H27" i="52" s="1"/>
  <c r="J27" i="21"/>
  <c r="G27" i="52" s="1"/>
  <c r="I27" i="21"/>
  <c r="F27" i="52" s="1"/>
  <c r="H27" i="21"/>
  <c r="E27" i="52" s="1"/>
  <c r="G27" i="21"/>
  <c r="D27" i="52" s="1"/>
  <c r="F27" i="21"/>
  <c r="C27" i="52" s="1"/>
  <c r="E27" i="21"/>
  <c r="AA29" i="21"/>
  <c r="Z29" i="21"/>
  <c r="Y29" i="21"/>
  <c r="V29" i="52" s="1"/>
  <c r="X29" i="21"/>
  <c r="U29" i="52" s="1"/>
  <c r="W29" i="21"/>
  <c r="T29" i="52" s="1"/>
  <c r="V29" i="21"/>
  <c r="S29" i="52" s="1"/>
  <c r="U29" i="21"/>
  <c r="R29" i="52" s="1"/>
  <c r="T29" i="21"/>
  <c r="Q29" i="52" s="1"/>
  <c r="S29" i="21"/>
  <c r="P29" i="52" s="1"/>
  <c r="R29" i="21"/>
  <c r="O29" i="52" s="1"/>
  <c r="Q29" i="21"/>
  <c r="N29" i="52" s="1"/>
  <c r="P29" i="21"/>
  <c r="M29" i="52" s="1"/>
  <c r="O29" i="21"/>
  <c r="L29" i="52" s="1"/>
  <c r="N29" i="21"/>
  <c r="K29" i="52" s="1"/>
  <c r="M29" i="21"/>
  <c r="J29" i="52" s="1"/>
  <c r="L29" i="21"/>
  <c r="I29" i="52" s="1"/>
  <c r="K29" i="21"/>
  <c r="H29" i="52" s="1"/>
  <c r="J29" i="21"/>
  <c r="G29" i="52" s="1"/>
  <c r="I29" i="21"/>
  <c r="F29" i="52" s="1"/>
  <c r="H29" i="21"/>
  <c r="E29" i="52" s="1"/>
  <c r="G29" i="21"/>
  <c r="D29" i="52" s="1"/>
  <c r="F29" i="21"/>
  <c r="C29" i="52" s="1"/>
  <c r="E29" i="21"/>
  <c r="D29" i="21"/>
  <c r="D27" i="21"/>
  <c r="D24" i="21"/>
  <c r="AA49" i="21"/>
  <c r="Z49" i="21"/>
  <c r="Y49" i="21"/>
  <c r="V49" i="52" s="1"/>
  <c r="X49" i="21"/>
  <c r="U49" i="52" s="1"/>
  <c r="W49" i="21"/>
  <c r="T49" i="52" s="1"/>
  <c r="V49" i="21"/>
  <c r="S49" i="52" s="1"/>
  <c r="U49" i="21"/>
  <c r="R49" i="52" s="1"/>
  <c r="T49" i="21"/>
  <c r="Q49" i="52" s="1"/>
  <c r="S49" i="21"/>
  <c r="P49" i="52" s="1"/>
  <c r="R49" i="21"/>
  <c r="O49" i="52" s="1"/>
  <c r="Q49" i="21"/>
  <c r="N49" i="52" s="1"/>
  <c r="P49" i="21"/>
  <c r="M49" i="52" s="1"/>
  <c r="O49" i="21"/>
  <c r="L49" i="52" s="1"/>
  <c r="N49" i="21"/>
  <c r="K49" i="52" s="1"/>
  <c r="M49" i="21"/>
  <c r="J49" i="52" s="1"/>
  <c r="L49" i="21"/>
  <c r="I49" i="52" s="1"/>
  <c r="K49" i="21"/>
  <c r="H49" i="52" s="1"/>
  <c r="J49" i="21"/>
  <c r="G49" i="52" s="1"/>
  <c r="I49" i="21"/>
  <c r="F49" i="52" s="1"/>
  <c r="H49" i="21"/>
  <c r="E49" i="52" s="1"/>
  <c r="G49" i="21"/>
  <c r="D49" i="52" s="1"/>
  <c r="F49" i="21"/>
  <c r="C49" i="52" s="1"/>
  <c r="E49" i="21"/>
  <c r="D49" i="21"/>
  <c r="AA70" i="21"/>
  <c r="Z70" i="21"/>
  <c r="Y70" i="21"/>
  <c r="V70" i="52" s="1"/>
  <c r="V74" i="52" s="1"/>
  <c r="V76" i="52" s="1"/>
  <c r="X70" i="21"/>
  <c r="U70" i="52" s="1"/>
  <c r="W70" i="21"/>
  <c r="T70" i="52" s="1"/>
  <c r="V70" i="21"/>
  <c r="S70" i="52" s="1"/>
  <c r="U70" i="21"/>
  <c r="R70" i="52" s="1"/>
  <c r="T70" i="21"/>
  <c r="Q70" i="52" s="1"/>
  <c r="S70" i="21"/>
  <c r="P70" i="52" s="1"/>
  <c r="R70" i="21"/>
  <c r="O70" i="52" s="1"/>
  <c r="Q70" i="21"/>
  <c r="N70" i="52" s="1"/>
  <c r="N74" i="52" s="1"/>
  <c r="N76" i="52" s="1"/>
  <c r="P70" i="21"/>
  <c r="M70" i="52" s="1"/>
  <c r="O70" i="21"/>
  <c r="L70" i="52" s="1"/>
  <c r="N70" i="21"/>
  <c r="K70" i="52" s="1"/>
  <c r="M70" i="21"/>
  <c r="J70" i="52" s="1"/>
  <c r="L70" i="21"/>
  <c r="I70" i="52" s="1"/>
  <c r="K70" i="21"/>
  <c r="H70" i="52" s="1"/>
  <c r="J70" i="21"/>
  <c r="G70" i="52" s="1"/>
  <c r="I70" i="21"/>
  <c r="F70" i="52" s="1"/>
  <c r="F74" i="52" s="1"/>
  <c r="F76" i="52" s="1"/>
  <c r="H70" i="21"/>
  <c r="E70" i="52" s="1"/>
  <c r="G70" i="21"/>
  <c r="D70" i="52" s="1"/>
  <c r="F70" i="21"/>
  <c r="C70" i="52" s="1"/>
  <c r="E70" i="21"/>
  <c r="D70" i="21"/>
  <c r="AA8" i="21"/>
  <c r="Z8" i="21"/>
  <c r="Y8" i="21"/>
  <c r="V8" i="52" s="1"/>
  <c r="X8" i="21"/>
  <c r="U8" i="52" s="1"/>
  <c r="W8" i="21"/>
  <c r="T8" i="52" s="1"/>
  <c r="V8" i="21"/>
  <c r="S8" i="52" s="1"/>
  <c r="U8" i="21"/>
  <c r="R8" i="52" s="1"/>
  <c r="T8" i="21"/>
  <c r="Q8" i="52" s="1"/>
  <c r="S8" i="21"/>
  <c r="P8" i="52" s="1"/>
  <c r="R8" i="21"/>
  <c r="O8" i="52" s="1"/>
  <c r="Q8" i="21"/>
  <c r="N8" i="52" s="1"/>
  <c r="P8" i="21"/>
  <c r="M8" i="52" s="1"/>
  <c r="O8" i="21"/>
  <c r="L8" i="52" s="1"/>
  <c r="N8" i="21"/>
  <c r="K8" i="52" s="1"/>
  <c r="M8" i="21"/>
  <c r="J8" i="52" s="1"/>
  <c r="L8" i="21"/>
  <c r="I8" i="52" s="1"/>
  <c r="K8" i="21"/>
  <c r="H8" i="52" s="1"/>
  <c r="J8" i="21"/>
  <c r="G8" i="52" s="1"/>
  <c r="I8" i="21"/>
  <c r="F8" i="52" s="1"/>
  <c r="H8" i="21"/>
  <c r="E8" i="52" s="1"/>
  <c r="G8" i="21"/>
  <c r="D8" i="52" s="1"/>
  <c r="F8" i="21"/>
  <c r="C8" i="52" s="1"/>
  <c r="E8" i="21"/>
  <c r="D8" i="21"/>
  <c r="AA91" i="21"/>
  <c r="Z91" i="21"/>
  <c r="Y91" i="21"/>
  <c r="V91" i="52" s="1"/>
  <c r="X91" i="21"/>
  <c r="U91" i="52" s="1"/>
  <c r="W91" i="21"/>
  <c r="T91" i="52" s="1"/>
  <c r="V91" i="21"/>
  <c r="S91" i="52" s="1"/>
  <c r="U91" i="21"/>
  <c r="R91" i="52" s="1"/>
  <c r="T91" i="21"/>
  <c r="Q91" i="52" s="1"/>
  <c r="S91" i="21"/>
  <c r="P91" i="52" s="1"/>
  <c r="R91" i="21"/>
  <c r="O91" i="52" s="1"/>
  <c r="Q91" i="21"/>
  <c r="N91" i="52" s="1"/>
  <c r="P91" i="21"/>
  <c r="M91" i="52" s="1"/>
  <c r="O91" i="21"/>
  <c r="L91" i="52" s="1"/>
  <c r="N91" i="21"/>
  <c r="K91" i="52" s="1"/>
  <c r="M91" i="21"/>
  <c r="J91" i="52" s="1"/>
  <c r="L91" i="21"/>
  <c r="I91" i="52" s="1"/>
  <c r="K91" i="21"/>
  <c r="H91" i="52" s="1"/>
  <c r="J91" i="21"/>
  <c r="G91" i="52" s="1"/>
  <c r="I91" i="21"/>
  <c r="F91" i="52" s="1"/>
  <c r="H91" i="21"/>
  <c r="E91" i="52" s="1"/>
  <c r="G91" i="21"/>
  <c r="D91" i="52" s="1"/>
  <c r="F91" i="21"/>
  <c r="C91" i="52" s="1"/>
  <c r="E91" i="21"/>
  <c r="AA89" i="21"/>
  <c r="Z89" i="21"/>
  <c r="Y89" i="21"/>
  <c r="V89" i="52" s="1"/>
  <c r="X89" i="21"/>
  <c r="U89" i="52" s="1"/>
  <c r="W89" i="21"/>
  <c r="T89" i="52" s="1"/>
  <c r="V89" i="21"/>
  <c r="S89" i="52" s="1"/>
  <c r="U89" i="21"/>
  <c r="R89" i="52" s="1"/>
  <c r="T89" i="21"/>
  <c r="Q89" i="52" s="1"/>
  <c r="S89" i="21"/>
  <c r="P89" i="52" s="1"/>
  <c r="R89" i="21"/>
  <c r="O89" i="52" s="1"/>
  <c r="Q89" i="21"/>
  <c r="N89" i="52" s="1"/>
  <c r="P89" i="21"/>
  <c r="M89" i="52" s="1"/>
  <c r="O89" i="21"/>
  <c r="L89" i="52" s="1"/>
  <c r="N89" i="21"/>
  <c r="K89" i="52" s="1"/>
  <c r="M89" i="21"/>
  <c r="J89" i="52" s="1"/>
  <c r="L89" i="21"/>
  <c r="I89" i="52" s="1"/>
  <c r="K89" i="21"/>
  <c r="H89" i="52" s="1"/>
  <c r="J89" i="21"/>
  <c r="G89" i="52" s="1"/>
  <c r="I89" i="21"/>
  <c r="F89" i="52" s="1"/>
  <c r="H89" i="21"/>
  <c r="E89" i="52" s="1"/>
  <c r="G89" i="21"/>
  <c r="D89" i="52" s="1"/>
  <c r="F89" i="21"/>
  <c r="C89" i="52" s="1"/>
  <c r="E89" i="21"/>
  <c r="D91" i="21"/>
  <c r="D89" i="21"/>
  <c r="AA86" i="21"/>
  <c r="Z86" i="21"/>
  <c r="W86" i="52" s="1"/>
  <c r="Y86" i="21"/>
  <c r="V86" i="52" s="1"/>
  <c r="X86" i="21"/>
  <c r="U86" i="52" s="1"/>
  <c r="W86" i="21"/>
  <c r="T86" i="52" s="1"/>
  <c r="V86" i="21"/>
  <c r="S86" i="52" s="1"/>
  <c r="U86" i="21"/>
  <c r="R86" i="52" s="1"/>
  <c r="T86" i="21"/>
  <c r="Q86" i="52" s="1"/>
  <c r="S86" i="21"/>
  <c r="P86" i="52" s="1"/>
  <c r="R86" i="21"/>
  <c r="O86" i="52" s="1"/>
  <c r="Q86" i="21"/>
  <c r="N86" i="52" s="1"/>
  <c r="P86" i="21"/>
  <c r="M86" i="52" s="1"/>
  <c r="O86" i="21"/>
  <c r="L86" i="52" s="1"/>
  <c r="N86" i="21"/>
  <c r="K86" i="52" s="1"/>
  <c r="M86" i="21"/>
  <c r="J86" i="52" s="1"/>
  <c r="L86" i="21"/>
  <c r="I86" i="52" s="1"/>
  <c r="K86" i="21"/>
  <c r="H86" i="52" s="1"/>
  <c r="J86" i="21"/>
  <c r="G86" i="52" s="1"/>
  <c r="I86" i="21"/>
  <c r="F86" i="52" s="1"/>
  <c r="H86" i="21"/>
  <c r="E86" i="52" s="1"/>
  <c r="G86" i="21"/>
  <c r="D86" i="52" s="1"/>
  <c r="F86" i="21"/>
  <c r="C86" i="52" s="1"/>
  <c r="E86" i="21"/>
  <c r="D86" i="21"/>
  <c r="AA84" i="21"/>
  <c r="Z84" i="21"/>
  <c r="W84" i="52" s="1"/>
  <c r="Y84" i="21"/>
  <c r="V84" i="52" s="1"/>
  <c r="X84" i="21"/>
  <c r="U84" i="52" s="1"/>
  <c r="W84" i="21"/>
  <c r="T84" i="52" s="1"/>
  <c r="V84" i="21"/>
  <c r="S84" i="52" s="1"/>
  <c r="U84" i="21"/>
  <c r="R84" i="52" s="1"/>
  <c r="T84" i="21"/>
  <c r="Q84" i="52" s="1"/>
  <c r="S84" i="21"/>
  <c r="P84" i="52" s="1"/>
  <c r="R84" i="21"/>
  <c r="O84" i="52" s="1"/>
  <c r="Q84" i="21"/>
  <c r="N84" i="52" s="1"/>
  <c r="P84" i="21"/>
  <c r="M84" i="52" s="1"/>
  <c r="O84" i="21"/>
  <c r="L84" i="52" s="1"/>
  <c r="N84" i="21"/>
  <c r="K84" i="52" s="1"/>
  <c r="M84" i="21"/>
  <c r="J84" i="52" s="1"/>
  <c r="L84" i="21"/>
  <c r="I84" i="52" s="1"/>
  <c r="K84" i="21"/>
  <c r="H84" i="52" s="1"/>
  <c r="J84" i="21"/>
  <c r="G84" i="52" s="1"/>
  <c r="I84" i="21"/>
  <c r="F84" i="52" s="1"/>
  <c r="H84" i="21"/>
  <c r="E84" i="52" s="1"/>
  <c r="G84" i="21"/>
  <c r="D84" i="52" s="1"/>
  <c r="F84" i="21"/>
  <c r="C84" i="52" s="1"/>
  <c r="E84" i="21"/>
  <c r="D84" i="21"/>
  <c r="AA83" i="21"/>
  <c r="Z83" i="21"/>
  <c r="Y83" i="21"/>
  <c r="V83" i="52" s="1"/>
  <c r="X83" i="21"/>
  <c r="U83" i="52" s="1"/>
  <c r="W83" i="21"/>
  <c r="T83" i="52" s="1"/>
  <c r="V83" i="21"/>
  <c r="S83" i="52" s="1"/>
  <c r="U83" i="21"/>
  <c r="R83" i="52" s="1"/>
  <c r="T83" i="21"/>
  <c r="Q83" i="52" s="1"/>
  <c r="S83" i="21"/>
  <c r="P83" i="52" s="1"/>
  <c r="R83" i="21"/>
  <c r="O83" i="52" s="1"/>
  <c r="Q83" i="21"/>
  <c r="N83" i="52" s="1"/>
  <c r="P83" i="21"/>
  <c r="M83" i="52" s="1"/>
  <c r="O83" i="21"/>
  <c r="L83" i="52" s="1"/>
  <c r="N83" i="21"/>
  <c r="K83" i="52" s="1"/>
  <c r="M83" i="21"/>
  <c r="J83" i="52" s="1"/>
  <c r="L83" i="21"/>
  <c r="I83" i="52" s="1"/>
  <c r="K83" i="21"/>
  <c r="H83" i="52" s="1"/>
  <c r="J83" i="21"/>
  <c r="G83" i="52" s="1"/>
  <c r="I83" i="21"/>
  <c r="F83" i="52" s="1"/>
  <c r="H83" i="21"/>
  <c r="E83" i="52" s="1"/>
  <c r="G83" i="21"/>
  <c r="D83" i="52" s="1"/>
  <c r="F83" i="21"/>
  <c r="C83" i="52" s="1"/>
  <c r="E83" i="21"/>
  <c r="D83" i="21"/>
  <c r="AA82" i="21"/>
  <c r="Z82" i="21"/>
  <c r="Y82" i="21"/>
  <c r="V82" i="52" s="1"/>
  <c r="X82" i="21"/>
  <c r="U82" i="52" s="1"/>
  <c r="W82" i="21"/>
  <c r="T82" i="52" s="1"/>
  <c r="V82" i="21"/>
  <c r="S82" i="52" s="1"/>
  <c r="U82" i="21"/>
  <c r="R82" i="52" s="1"/>
  <c r="T82" i="21"/>
  <c r="Q82" i="52" s="1"/>
  <c r="S82" i="21"/>
  <c r="P82" i="52" s="1"/>
  <c r="R82" i="21"/>
  <c r="O82" i="52" s="1"/>
  <c r="Q82" i="21"/>
  <c r="N82" i="52" s="1"/>
  <c r="P82" i="21"/>
  <c r="M82" i="52" s="1"/>
  <c r="O82" i="21"/>
  <c r="L82" i="52" s="1"/>
  <c r="N82" i="21"/>
  <c r="K82" i="52" s="1"/>
  <c r="M82" i="21"/>
  <c r="J82" i="52" s="1"/>
  <c r="L82" i="21"/>
  <c r="I82" i="52" s="1"/>
  <c r="K82" i="21"/>
  <c r="H82" i="52" s="1"/>
  <c r="J82" i="21"/>
  <c r="G82" i="52" s="1"/>
  <c r="I82" i="21"/>
  <c r="F82" i="52" s="1"/>
  <c r="H82" i="21"/>
  <c r="E82" i="52" s="1"/>
  <c r="G82" i="21"/>
  <c r="D82" i="52" s="1"/>
  <c r="F82" i="21"/>
  <c r="C82" i="52" s="1"/>
  <c r="E82" i="21"/>
  <c r="D82" i="21"/>
  <c r="AA56" i="21"/>
  <c r="Z56" i="21"/>
  <c r="Y56" i="21"/>
  <c r="V56" i="52" s="1"/>
  <c r="X56" i="21"/>
  <c r="U56" i="52" s="1"/>
  <c r="W56" i="21"/>
  <c r="T56" i="52" s="1"/>
  <c r="V56" i="21"/>
  <c r="S56" i="52" s="1"/>
  <c r="U56" i="21"/>
  <c r="R56" i="52" s="1"/>
  <c r="T56" i="21"/>
  <c r="Q56" i="52" s="1"/>
  <c r="S56" i="21"/>
  <c r="P56" i="52" s="1"/>
  <c r="R56" i="21"/>
  <c r="O56" i="52" s="1"/>
  <c r="Q56" i="21"/>
  <c r="N56" i="52" s="1"/>
  <c r="P56" i="21"/>
  <c r="M56" i="52" s="1"/>
  <c r="O56" i="21"/>
  <c r="L56" i="52" s="1"/>
  <c r="N56" i="21"/>
  <c r="K56" i="52" s="1"/>
  <c r="M56" i="21"/>
  <c r="J56" i="52" s="1"/>
  <c r="L56" i="21"/>
  <c r="I56" i="52" s="1"/>
  <c r="K56" i="21"/>
  <c r="H56" i="52" s="1"/>
  <c r="J56" i="21"/>
  <c r="G56" i="52" s="1"/>
  <c r="I56" i="21"/>
  <c r="F56" i="52" s="1"/>
  <c r="H56" i="21"/>
  <c r="E56" i="52" s="1"/>
  <c r="G56" i="21"/>
  <c r="D56" i="52" s="1"/>
  <c r="F56" i="21"/>
  <c r="C56" i="52" s="1"/>
  <c r="E56" i="21"/>
  <c r="D56" i="21"/>
  <c r="AA55" i="21"/>
  <c r="Z55" i="21"/>
  <c r="Y55" i="21"/>
  <c r="V55" i="52" s="1"/>
  <c r="X55" i="21"/>
  <c r="U55" i="52" s="1"/>
  <c r="W55" i="21"/>
  <c r="T55" i="52" s="1"/>
  <c r="V55" i="21"/>
  <c r="S55" i="52" s="1"/>
  <c r="U55" i="21"/>
  <c r="R55" i="52" s="1"/>
  <c r="T55" i="21"/>
  <c r="Q55" i="52" s="1"/>
  <c r="S55" i="21"/>
  <c r="P55" i="52" s="1"/>
  <c r="R55" i="21"/>
  <c r="O55" i="52" s="1"/>
  <c r="Q55" i="21"/>
  <c r="N55" i="52" s="1"/>
  <c r="P55" i="21"/>
  <c r="M55" i="52" s="1"/>
  <c r="O55" i="21"/>
  <c r="L55" i="52" s="1"/>
  <c r="N55" i="21"/>
  <c r="K55" i="52" s="1"/>
  <c r="M55" i="21"/>
  <c r="J55" i="52" s="1"/>
  <c r="L55" i="21"/>
  <c r="I55" i="52" s="1"/>
  <c r="K55" i="21"/>
  <c r="H55" i="52" s="1"/>
  <c r="J55" i="21"/>
  <c r="G55" i="52" s="1"/>
  <c r="I55" i="21"/>
  <c r="F55" i="52" s="1"/>
  <c r="H55" i="21"/>
  <c r="E55" i="52" s="1"/>
  <c r="G55" i="21"/>
  <c r="D55" i="52" s="1"/>
  <c r="F55" i="21"/>
  <c r="C55" i="52" s="1"/>
  <c r="E55" i="21"/>
  <c r="D55" i="21"/>
  <c r="AA54" i="21"/>
  <c r="Z54" i="21"/>
  <c r="Y54" i="21"/>
  <c r="V54" i="52" s="1"/>
  <c r="X54" i="21"/>
  <c r="U54" i="52" s="1"/>
  <c r="W54" i="21"/>
  <c r="T54" i="52" s="1"/>
  <c r="V54" i="21"/>
  <c r="S54" i="52" s="1"/>
  <c r="U54" i="21"/>
  <c r="R54" i="52" s="1"/>
  <c r="T54" i="21"/>
  <c r="Q54" i="52" s="1"/>
  <c r="S54" i="21"/>
  <c r="P54" i="52" s="1"/>
  <c r="R54" i="21"/>
  <c r="O54" i="52" s="1"/>
  <c r="Q54" i="21"/>
  <c r="N54" i="52" s="1"/>
  <c r="P54" i="21"/>
  <c r="M54" i="52" s="1"/>
  <c r="O54" i="21"/>
  <c r="L54" i="52" s="1"/>
  <c r="N54" i="21"/>
  <c r="K54" i="52" s="1"/>
  <c r="M54" i="21"/>
  <c r="J54" i="52" s="1"/>
  <c r="L54" i="21"/>
  <c r="I54" i="52" s="1"/>
  <c r="K54" i="21"/>
  <c r="H54" i="52" s="1"/>
  <c r="J54" i="21"/>
  <c r="G54" i="52" s="1"/>
  <c r="I54" i="21"/>
  <c r="F54" i="52" s="1"/>
  <c r="H54" i="21"/>
  <c r="E54" i="52" s="1"/>
  <c r="G54" i="21"/>
  <c r="D54" i="52" s="1"/>
  <c r="F54" i="21"/>
  <c r="C54" i="52" s="1"/>
  <c r="E54" i="21"/>
  <c r="D54" i="21"/>
  <c r="AA48" i="21"/>
  <c r="Z48" i="21"/>
  <c r="Y48" i="21"/>
  <c r="V48" i="52" s="1"/>
  <c r="X48" i="21"/>
  <c r="U48" i="52" s="1"/>
  <c r="W48" i="21"/>
  <c r="T48" i="52" s="1"/>
  <c r="V48" i="21"/>
  <c r="S48" i="52" s="1"/>
  <c r="U48" i="21"/>
  <c r="R48" i="52" s="1"/>
  <c r="T48" i="21"/>
  <c r="Q48" i="52" s="1"/>
  <c r="S48" i="21"/>
  <c r="P48" i="52" s="1"/>
  <c r="R48" i="21"/>
  <c r="O48" i="52" s="1"/>
  <c r="Q48" i="21"/>
  <c r="N48" i="52" s="1"/>
  <c r="P48" i="21"/>
  <c r="M48" i="52" s="1"/>
  <c r="O48" i="21"/>
  <c r="L48" i="52" s="1"/>
  <c r="N48" i="21"/>
  <c r="K48" i="52" s="1"/>
  <c r="M48" i="21"/>
  <c r="J48" i="52" s="1"/>
  <c r="L48" i="21"/>
  <c r="I48" i="52" s="1"/>
  <c r="K48" i="21"/>
  <c r="H48" i="52" s="1"/>
  <c r="J48" i="21"/>
  <c r="G48" i="52" s="1"/>
  <c r="I48" i="21"/>
  <c r="F48" i="52" s="1"/>
  <c r="H48" i="21"/>
  <c r="E48" i="52" s="1"/>
  <c r="G48" i="21"/>
  <c r="D48" i="52" s="1"/>
  <c r="F48" i="21"/>
  <c r="C48" i="52" s="1"/>
  <c r="E48" i="21"/>
  <c r="D48" i="21"/>
  <c r="AA46" i="21"/>
  <c r="Z46" i="21"/>
  <c r="W46" i="52" s="1"/>
  <c r="Y46" i="21"/>
  <c r="V46" i="52" s="1"/>
  <c r="X46" i="21"/>
  <c r="U46" i="52" s="1"/>
  <c r="W46" i="21"/>
  <c r="T46" i="52" s="1"/>
  <c r="V46" i="21"/>
  <c r="S46" i="52" s="1"/>
  <c r="U46" i="21"/>
  <c r="R46" i="52" s="1"/>
  <c r="T46" i="21"/>
  <c r="Q46" i="52" s="1"/>
  <c r="S46" i="21"/>
  <c r="P46" i="52" s="1"/>
  <c r="R46" i="21"/>
  <c r="O46" i="52" s="1"/>
  <c r="Q46" i="21"/>
  <c r="N46" i="52" s="1"/>
  <c r="P46" i="21"/>
  <c r="M46" i="52" s="1"/>
  <c r="O46" i="21"/>
  <c r="L46" i="52" s="1"/>
  <c r="N46" i="21"/>
  <c r="K46" i="52" s="1"/>
  <c r="M46" i="21"/>
  <c r="J46" i="52" s="1"/>
  <c r="L46" i="21"/>
  <c r="I46" i="52" s="1"/>
  <c r="K46" i="21"/>
  <c r="H46" i="52" s="1"/>
  <c r="J46" i="21"/>
  <c r="G46" i="52" s="1"/>
  <c r="I46" i="21"/>
  <c r="F46" i="52" s="1"/>
  <c r="H46" i="21"/>
  <c r="E46" i="52" s="1"/>
  <c r="G46" i="21"/>
  <c r="D46" i="52" s="1"/>
  <c r="F46" i="21"/>
  <c r="C46" i="52" s="1"/>
  <c r="E46" i="21"/>
  <c r="D46" i="21"/>
  <c r="AA44" i="21"/>
  <c r="Z44" i="21"/>
  <c r="W44" i="52" s="1"/>
  <c r="Y44" i="21"/>
  <c r="V44" i="52" s="1"/>
  <c r="X44" i="21"/>
  <c r="U44" i="52" s="1"/>
  <c r="W44" i="21"/>
  <c r="T44" i="52" s="1"/>
  <c r="V44" i="21"/>
  <c r="S44" i="52" s="1"/>
  <c r="U44" i="21"/>
  <c r="R44" i="52" s="1"/>
  <c r="T44" i="21"/>
  <c r="Q44" i="52" s="1"/>
  <c r="S44" i="21"/>
  <c r="P44" i="52" s="1"/>
  <c r="R44" i="21"/>
  <c r="O44" i="52" s="1"/>
  <c r="Q44" i="21"/>
  <c r="N44" i="52" s="1"/>
  <c r="P44" i="21"/>
  <c r="M44" i="52" s="1"/>
  <c r="O44" i="21"/>
  <c r="L44" i="52" s="1"/>
  <c r="N44" i="21"/>
  <c r="K44" i="52" s="1"/>
  <c r="M44" i="21"/>
  <c r="J44" i="52" s="1"/>
  <c r="L44" i="21"/>
  <c r="I44" i="52" s="1"/>
  <c r="K44" i="21"/>
  <c r="H44" i="52" s="1"/>
  <c r="J44" i="21"/>
  <c r="G44" i="52" s="1"/>
  <c r="I44" i="21"/>
  <c r="F44" i="52" s="1"/>
  <c r="H44" i="21"/>
  <c r="E44" i="52" s="1"/>
  <c r="G44" i="21"/>
  <c r="D44" i="52" s="1"/>
  <c r="F44" i="21"/>
  <c r="C44" i="52" s="1"/>
  <c r="E44" i="21"/>
  <c r="D44" i="21"/>
  <c r="AA43" i="21"/>
  <c r="Z43" i="21"/>
  <c r="Y43" i="21"/>
  <c r="V43" i="52" s="1"/>
  <c r="X43" i="21"/>
  <c r="U43" i="52" s="1"/>
  <c r="W43" i="21"/>
  <c r="T43" i="52" s="1"/>
  <c r="V43" i="21"/>
  <c r="S43" i="52" s="1"/>
  <c r="U43" i="21"/>
  <c r="R43" i="52" s="1"/>
  <c r="T43" i="21"/>
  <c r="Q43" i="52" s="1"/>
  <c r="S43" i="21"/>
  <c r="P43" i="52" s="1"/>
  <c r="R43" i="21"/>
  <c r="O43" i="52" s="1"/>
  <c r="Q43" i="21"/>
  <c r="N43" i="52" s="1"/>
  <c r="P43" i="21"/>
  <c r="M43" i="52" s="1"/>
  <c r="O43" i="21"/>
  <c r="L43" i="52" s="1"/>
  <c r="N43" i="21"/>
  <c r="K43" i="52" s="1"/>
  <c r="M43" i="21"/>
  <c r="J43" i="52" s="1"/>
  <c r="L43" i="21"/>
  <c r="I43" i="52" s="1"/>
  <c r="K43" i="21"/>
  <c r="H43" i="52" s="1"/>
  <c r="J43" i="21"/>
  <c r="G43" i="52" s="1"/>
  <c r="I43" i="21"/>
  <c r="F43" i="52" s="1"/>
  <c r="H43" i="21"/>
  <c r="E43" i="52" s="1"/>
  <c r="G43" i="21"/>
  <c r="D43" i="52" s="1"/>
  <c r="F43" i="21"/>
  <c r="C43" i="52" s="1"/>
  <c r="E43" i="21"/>
  <c r="D43" i="21"/>
  <c r="AA42" i="21"/>
  <c r="Z42" i="21"/>
  <c r="Y42" i="21"/>
  <c r="V42" i="52" s="1"/>
  <c r="X42" i="21"/>
  <c r="U42" i="52" s="1"/>
  <c r="W42" i="21"/>
  <c r="T42" i="52" s="1"/>
  <c r="V42" i="21"/>
  <c r="S42" i="52" s="1"/>
  <c r="U42" i="21"/>
  <c r="R42" i="52" s="1"/>
  <c r="T42" i="21"/>
  <c r="Q42" i="52" s="1"/>
  <c r="S42" i="21"/>
  <c r="P42" i="52" s="1"/>
  <c r="R42" i="21"/>
  <c r="O42" i="52" s="1"/>
  <c r="Q42" i="21"/>
  <c r="N42" i="52" s="1"/>
  <c r="P42" i="21"/>
  <c r="M42" i="52" s="1"/>
  <c r="O42" i="21"/>
  <c r="L42" i="52" s="1"/>
  <c r="N42" i="21"/>
  <c r="K42" i="52" s="1"/>
  <c r="M42" i="21"/>
  <c r="J42" i="52" s="1"/>
  <c r="L42" i="21"/>
  <c r="I42" i="52" s="1"/>
  <c r="K42" i="21"/>
  <c r="H42" i="52" s="1"/>
  <c r="J42" i="21"/>
  <c r="G42" i="52" s="1"/>
  <c r="I42" i="21"/>
  <c r="F42" i="52" s="1"/>
  <c r="H42" i="21"/>
  <c r="E42" i="52" s="1"/>
  <c r="G42" i="21"/>
  <c r="D42" i="52" s="1"/>
  <c r="F42" i="21"/>
  <c r="C42" i="52" s="1"/>
  <c r="E42" i="21"/>
  <c r="D42" i="21"/>
  <c r="AA41" i="21"/>
  <c r="Z41" i="21"/>
  <c r="Y41" i="21"/>
  <c r="V41" i="52" s="1"/>
  <c r="X41" i="21"/>
  <c r="U41" i="52" s="1"/>
  <c r="W41" i="21"/>
  <c r="T41" i="52" s="1"/>
  <c r="V41" i="21"/>
  <c r="S41" i="52" s="1"/>
  <c r="U41" i="21"/>
  <c r="R41" i="52" s="1"/>
  <c r="T41" i="21"/>
  <c r="Q41" i="52" s="1"/>
  <c r="S41" i="21"/>
  <c r="P41" i="52" s="1"/>
  <c r="R41" i="21"/>
  <c r="O41" i="52" s="1"/>
  <c r="Q41" i="21"/>
  <c r="N41" i="52" s="1"/>
  <c r="P41" i="21"/>
  <c r="M41" i="52" s="1"/>
  <c r="O41" i="21"/>
  <c r="L41" i="52" s="1"/>
  <c r="N41" i="21"/>
  <c r="K41" i="52" s="1"/>
  <c r="M41" i="21"/>
  <c r="J41" i="52" s="1"/>
  <c r="L41" i="21"/>
  <c r="I41" i="52" s="1"/>
  <c r="K41" i="21"/>
  <c r="H41" i="52" s="1"/>
  <c r="J41" i="21"/>
  <c r="G41" i="52" s="1"/>
  <c r="I41" i="21"/>
  <c r="F41" i="52" s="1"/>
  <c r="H41" i="21"/>
  <c r="E41" i="52" s="1"/>
  <c r="G41" i="21"/>
  <c r="D41" i="52" s="1"/>
  <c r="F41" i="21"/>
  <c r="C41" i="52" s="1"/>
  <c r="E41" i="21"/>
  <c r="D41" i="21"/>
  <c r="AA15" i="21"/>
  <c r="Z15" i="21"/>
  <c r="Y15" i="21"/>
  <c r="V15" i="52" s="1"/>
  <c r="X15" i="21"/>
  <c r="U15" i="52" s="1"/>
  <c r="W15" i="21"/>
  <c r="T15" i="52" s="1"/>
  <c r="V15" i="21"/>
  <c r="S15" i="52" s="1"/>
  <c r="U15" i="21"/>
  <c r="R15" i="52" s="1"/>
  <c r="T15" i="21"/>
  <c r="Q15" i="52" s="1"/>
  <c r="S15" i="21"/>
  <c r="P15" i="52" s="1"/>
  <c r="R15" i="21"/>
  <c r="O15" i="52" s="1"/>
  <c r="Q15" i="21"/>
  <c r="N15" i="52" s="1"/>
  <c r="P15" i="21"/>
  <c r="M15" i="52" s="1"/>
  <c r="O15" i="21"/>
  <c r="L15" i="52" s="1"/>
  <c r="N15" i="21"/>
  <c r="K15" i="52" s="1"/>
  <c r="M15" i="21"/>
  <c r="J15" i="52" s="1"/>
  <c r="L15" i="21"/>
  <c r="I15" i="52" s="1"/>
  <c r="K15" i="21"/>
  <c r="H15" i="52" s="1"/>
  <c r="J15" i="21"/>
  <c r="G15" i="52" s="1"/>
  <c r="I15" i="21"/>
  <c r="F15" i="52" s="1"/>
  <c r="H15" i="21"/>
  <c r="E15" i="52" s="1"/>
  <c r="G15" i="21"/>
  <c r="D15" i="52" s="1"/>
  <c r="F15" i="21"/>
  <c r="C15" i="52" s="1"/>
  <c r="E15" i="21"/>
  <c r="D15" i="21"/>
  <c r="AA14" i="21"/>
  <c r="Z14" i="21"/>
  <c r="Y14" i="21"/>
  <c r="V14" i="52" s="1"/>
  <c r="X14" i="21"/>
  <c r="U14" i="52" s="1"/>
  <c r="W14" i="21"/>
  <c r="T14" i="52" s="1"/>
  <c r="V14" i="21"/>
  <c r="S14" i="52" s="1"/>
  <c r="U14" i="21"/>
  <c r="R14" i="52" s="1"/>
  <c r="T14" i="21"/>
  <c r="Q14" i="52" s="1"/>
  <c r="S14" i="21"/>
  <c r="P14" i="52" s="1"/>
  <c r="R14" i="21"/>
  <c r="O14" i="52" s="1"/>
  <c r="Q14" i="21"/>
  <c r="N14" i="52" s="1"/>
  <c r="P14" i="21"/>
  <c r="M14" i="52" s="1"/>
  <c r="O14" i="21"/>
  <c r="L14" i="52" s="1"/>
  <c r="N14" i="21"/>
  <c r="K14" i="52" s="1"/>
  <c r="M14" i="21"/>
  <c r="J14" i="52" s="1"/>
  <c r="L14" i="21"/>
  <c r="I14" i="52" s="1"/>
  <c r="K14" i="21"/>
  <c r="H14" i="52" s="1"/>
  <c r="J14" i="21"/>
  <c r="G14" i="52" s="1"/>
  <c r="I14" i="21"/>
  <c r="F14" i="52" s="1"/>
  <c r="H14" i="21"/>
  <c r="E14" i="52" s="1"/>
  <c r="G14" i="21"/>
  <c r="D14" i="52" s="1"/>
  <c r="F14" i="21"/>
  <c r="C14" i="52" s="1"/>
  <c r="E14" i="21"/>
  <c r="D14" i="21"/>
  <c r="AA13" i="21"/>
  <c r="Z13" i="21"/>
  <c r="Y13" i="21"/>
  <c r="V13" i="52" s="1"/>
  <c r="X13" i="21"/>
  <c r="U13" i="52" s="1"/>
  <c r="W13" i="21"/>
  <c r="T13" i="52" s="1"/>
  <c r="V13" i="21"/>
  <c r="S13" i="52" s="1"/>
  <c r="U13" i="21"/>
  <c r="R13" i="52" s="1"/>
  <c r="T13" i="21"/>
  <c r="Q13" i="52" s="1"/>
  <c r="S13" i="21"/>
  <c r="P13" i="52" s="1"/>
  <c r="R13" i="21"/>
  <c r="O13" i="52" s="1"/>
  <c r="Q13" i="21"/>
  <c r="N13" i="52" s="1"/>
  <c r="P13" i="21"/>
  <c r="M13" i="52" s="1"/>
  <c r="O13" i="21"/>
  <c r="L13" i="52" s="1"/>
  <c r="N13" i="21"/>
  <c r="K13" i="52" s="1"/>
  <c r="M13" i="21"/>
  <c r="J13" i="52" s="1"/>
  <c r="L13" i="21"/>
  <c r="I13" i="52" s="1"/>
  <c r="K13" i="21"/>
  <c r="H13" i="52" s="1"/>
  <c r="J13" i="21"/>
  <c r="G13" i="52" s="1"/>
  <c r="I13" i="21"/>
  <c r="F13" i="52" s="1"/>
  <c r="H13" i="21"/>
  <c r="E13" i="52" s="1"/>
  <c r="G13" i="21"/>
  <c r="D13" i="52" s="1"/>
  <c r="F13" i="21"/>
  <c r="C13" i="52" s="1"/>
  <c r="E13" i="21"/>
  <c r="D13" i="21"/>
  <c r="AA7" i="21"/>
  <c r="Z7" i="21"/>
  <c r="Y7" i="21"/>
  <c r="V7" i="52" s="1"/>
  <c r="X7" i="21"/>
  <c r="U7" i="52" s="1"/>
  <c r="U9" i="52" s="1"/>
  <c r="W7" i="21"/>
  <c r="T7" i="52" s="1"/>
  <c r="V7" i="21"/>
  <c r="S7" i="52" s="1"/>
  <c r="U7" i="21"/>
  <c r="R7" i="52" s="1"/>
  <c r="T7" i="21"/>
  <c r="Q7" i="52" s="1"/>
  <c r="S7" i="21"/>
  <c r="P7" i="52" s="1"/>
  <c r="R7" i="21"/>
  <c r="O7" i="52" s="1"/>
  <c r="Q7" i="21"/>
  <c r="N7" i="52" s="1"/>
  <c r="P7" i="21"/>
  <c r="M7" i="52" s="1"/>
  <c r="O7" i="21"/>
  <c r="L7" i="52" s="1"/>
  <c r="N7" i="21"/>
  <c r="K7" i="52" s="1"/>
  <c r="M7" i="21"/>
  <c r="J7" i="52" s="1"/>
  <c r="L7" i="21"/>
  <c r="I7" i="52" s="1"/>
  <c r="K7" i="21"/>
  <c r="H7" i="52" s="1"/>
  <c r="J7" i="21"/>
  <c r="G7" i="52" s="1"/>
  <c r="I7" i="21"/>
  <c r="F7" i="52" s="1"/>
  <c r="H7" i="21"/>
  <c r="E7" i="52" s="1"/>
  <c r="G7" i="21"/>
  <c r="D7" i="52" s="1"/>
  <c r="F7" i="21"/>
  <c r="C7" i="52" s="1"/>
  <c r="E7" i="21"/>
  <c r="D7" i="21"/>
  <c r="AA6" i="21"/>
  <c r="Z6" i="21"/>
  <c r="Y6" i="21"/>
  <c r="X6" i="21"/>
  <c r="W6" i="21"/>
  <c r="V6" i="21"/>
  <c r="U6" i="21"/>
  <c r="T6" i="21"/>
  <c r="S6" i="21"/>
  <c r="R6" i="21"/>
  <c r="Q6" i="21"/>
  <c r="P6" i="21"/>
  <c r="O6" i="21"/>
  <c r="N6" i="21"/>
  <c r="M6" i="21"/>
  <c r="L6" i="21"/>
  <c r="K6" i="21"/>
  <c r="J6" i="21"/>
  <c r="I6" i="21"/>
  <c r="H6" i="21"/>
  <c r="G6" i="21"/>
  <c r="F6" i="21"/>
  <c r="I52" i="52"/>
  <c r="Q52" i="52"/>
  <c r="W103" i="52"/>
  <c r="W96" i="52"/>
  <c r="W31" i="52"/>
  <c r="G81" i="52"/>
  <c r="G20" i="52"/>
  <c r="J50" i="52"/>
  <c r="U32" i="52" l="1"/>
  <c r="O32" i="52"/>
  <c r="W22" i="52"/>
  <c r="Q32" i="52"/>
  <c r="V32" i="52"/>
  <c r="V33" i="52" s="1"/>
  <c r="V35" i="52" s="1"/>
  <c r="J32" i="52"/>
  <c r="R32" i="52"/>
  <c r="M32" i="52"/>
  <c r="K32" i="52"/>
  <c r="S32" i="52"/>
  <c r="F32" i="52"/>
  <c r="W25" i="52"/>
  <c r="P32" i="52"/>
  <c r="D32" i="52"/>
  <c r="T32" i="52"/>
  <c r="W8" i="52"/>
  <c r="W2" i="52" s="1"/>
  <c r="G74" i="52"/>
  <c r="G76" i="52" s="1"/>
  <c r="O74" i="52"/>
  <c r="W49" i="52"/>
  <c r="M33" i="52"/>
  <c r="M35" i="52" s="1"/>
  <c r="U33" i="52"/>
  <c r="U35" i="52" s="1"/>
  <c r="H74" i="52"/>
  <c r="H76" i="52" s="1"/>
  <c r="P74" i="52"/>
  <c r="N33" i="52"/>
  <c r="N35" i="52" s="1"/>
  <c r="E74" i="52"/>
  <c r="E76" i="52" s="1"/>
  <c r="I74" i="52"/>
  <c r="I76" i="52" s="1"/>
  <c r="Q74" i="52"/>
  <c r="O33" i="52"/>
  <c r="O35" i="52" s="1"/>
  <c r="J74" i="52"/>
  <c r="J76" i="52" s="1"/>
  <c r="R74" i="52"/>
  <c r="U74" i="52"/>
  <c r="K74" i="52"/>
  <c r="S74" i="52"/>
  <c r="Q33" i="52"/>
  <c r="Q35" i="52" s="1"/>
  <c r="M74" i="52"/>
  <c r="K33" i="52"/>
  <c r="K35" i="52" s="1"/>
  <c r="L33" i="52"/>
  <c r="L35" i="52" s="1"/>
  <c r="D74" i="52"/>
  <c r="D76" i="52" s="1"/>
  <c r="L74" i="52"/>
  <c r="T74" i="52"/>
  <c r="W91" i="52"/>
  <c r="W89" i="52"/>
  <c r="W42" i="52"/>
  <c r="W58" i="52"/>
  <c r="W56" i="52"/>
  <c r="T25" i="52"/>
  <c r="C22" i="52"/>
  <c r="H66" i="52"/>
  <c r="R50" i="52"/>
  <c r="L21" i="52"/>
  <c r="L18" i="52" s="1"/>
  <c r="G63" i="52"/>
  <c r="O63" i="52"/>
  <c r="N81" i="52"/>
  <c r="T20" i="52"/>
  <c r="H20" i="52"/>
  <c r="H17" i="52" s="1"/>
  <c r="J21" i="52"/>
  <c r="R63" i="52"/>
  <c r="E20" i="52"/>
  <c r="S52" i="52"/>
  <c r="K52" i="52"/>
  <c r="M61" i="52"/>
  <c r="K66" i="52"/>
  <c r="G40" i="52"/>
  <c r="O40" i="52"/>
  <c r="S62" i="52"/>
  <c r="S59" i="52" s="1"/>
  <c r="L52" i="52"/>
  <c r="E63" i="52"/>
  <c r="M63" i="52"/>
  <c r="U63" i="52"/>
  <c r="D52" i="52"/>
  <c r="V40" i="52"/>
  <c r="J25" i="52"/>
  <c r="K22" i="52"/>
  <c r="U61" i="52"/>
  <c r="U58" i="52" s="1"/>
  <c r="S22" i="52"/>
  <c r="V66" i="52"/>
  <c r="Q25" i="52"/>
  <c r="U66" i="52"/>
  <c r="M66" i="52"/>
  <c r="E61" i="52"/>
  <c r="F61" i="52"/>
  <c r="F58" i="52" s="1"/>
  <c r="C61" i="52"/>
  <c r="S25" i="52"/>
  <c r="S20" i="52"/>
  <c r="S17" i="52" s="1"/>
  <c r="U22" i="52"/>
  <c r="T62" i="52"/>
  <c r="T59" i="52" s="1"/>
  <c r="K63" i="52"/>
  <c r="O66" i="52"/>
  <c r="L62" i="52"/>
  <c r="O20" i="52"/>
  <c r="K61" i="52"/>
  <c r="H61" i="52"/>
  <c r="H58" i="52" s="1"/>
  <c r="P20" i="52"/>
  <c r="P17" i="52" s="1"/>
  <c r="P25" i="52"/>
  <c r="D20" i="52"/>
  <c r="Q62" i="52"/>
  <c r="Q59" i="52" s="1"/>
  <c r="R21" i="52"/>
  <c r="R18" i="52" s="1"/>
  <c r="L22" i="52"/>
  <c r="T22" i="52"/>
  <c r="R22" i="52"/>
  <c r="J61" i="52"/>
  <c r="R61" i="52"/>
  <c r="R58" i="52" s="1"/>
  <c r="N20" i="52"/>
  <c r="N61" i="52"/>
  <c r="R66" i="52"/>
  <c r="N63" i="52"/>
  <c r="V20" i="52"/>
  <c r="J52" i="52"/>
  <c r="F81" i="52"/>
  <c r="U81" i="52"/>
  <c r="N17" i="52"/>
  <c r="O22" i="52"/>
  <c r="N11" i="52"/>
  <c r="O50" i="52"/>
  <c r="K81" i="52"/>
  <c r="P52" i="52"/>
  <c r="D9" i="52"/>
  <c r="C11" i="52"/>
  <c r="J11" i="52"/>
  <c r="V81" i="52"/>
  <c r="V80" i="52" s="1"/>
  <c r="U20" i="52"/>
  <c r="U17" i="52" s="1"/>
  <c r="N25" i="52"/>
  <c r="M81" i="52"/>
  <c r="W82" i="52"/>
  <c r="W7" i="52"/>
  <c r="W1" i="52" s="1"/>
  <c r="W54" i="52"/>
  <c r="W13" i="52"/>
  <c r="C9" i="52"/>
  <c r="Q63" i="52"/>
  <c r="H50" i="52"/>
  <c r="T52" i="52"/>
  <c r="I81" i="52"/>
  <c r="H81" i="52"/>
  <c r="F11" i="52"/>
  <c r="D81" i="52"/>
  <c r="D66" i="52"/>
  <c r="R20" i="52"/>
  <c r="P66" i="52"/>
  <c r="I40" i="52"/>
  <c r="L9" i="52"/>
  <c r="O21" i="52"/>
  <c r="O18" i="52" s="1"/>
  <c r="V11" i="52"/>
  <c r="Q40" i="52"/>
  <c r="Q39" i="52" s="1"/>
  <c r="T9" i="52"/>
  <c r="P11" i="52"/>
  <c r="K50" i="52"/>
  <c r="D61" i="52"/>
  <c r="D58" i="52" s="1"/>
  <c r="T61" i="52"/>
  <c r="G66" i="52"/>
  <c r="N40" i="52"/>
  <c r="T66" i="52"/>
  <c r="E40" i="52"/>
  <c r="F20" i="52"/>
  <c r="J20" i="52"/>
  <c r="J19" i="52" s="1"/>
  <c r="P9" i="52"/>
  <c r="R25" i="52"/>
  <c r="H9" i="52"/>
  <c r="L81" i="52"/>
  <c r="L66" i="52"/>
  <c r="J22" i="52"/>
  <c r="F40" i="52"/>
  <c r="T40" i="52"/>
  <c r="L61" i="52"/>
  <c r="I20" i="52"/>
  <c r="L63" i="52"/>
  <c r="G61" i="52"/>
  <c r="T63" i="52"/>
  <c r="O61" i="52"/>
  <c r="Q20" i="52"/>
  <c r="O52" i="52"/>
  <c r="Q66" i="52"/>
  <c r="M22" i="52"/>
  <c r="M20" i="52"/>
  <c r="P63" i="52"/>
  <c r="P61" i="52"/>
  <c r="V22" i="52"/>
  <c r="F50" i="52"/>
  <c r="I63" i="52"/>
  <c r="I61" i="52"/>
  <c r="V63" i="52"/>
  <c r="K40" i="52"/>
  <c r="N52" i="52"/>
  <c r="N50" i="52"/>
  <c r="V50" i="52"/>
  <c r="D11" i="52"/>
  <c r="T11" i="52"/>
  <c r="U25" i="52"/>
  <c r="N22" i="52"/>
  <c r="F66" i="52"/>
  <c r="N66" i="52"/>
  <c r="R40" i="52"/>
  <c r="U80" i="52"/>
  <c r="N9" i="52"/>
  <c r="F52" i="52"/>
  <c r="V52" i="52"/>
  <c r="L11" i="52"/>
  <c r="Q50" i="52"/>
  <c r="G17" i="52"/>
  <c r="L20" i="52"/>
  <c r="L25" i="52"/>
  <c r="R11" i="52"/>
  <c r="C40" i="52"/>
  <c r="J40" i="52"/>
  <c r="J39" i="52" s="1"/>
  <c r="H52" i="52"/>
  <c r="U52" i="52"/>
  <c r="P81" i="52"/>
  <c r="C74" i="52"/>
  <c r="H11" i="52"/>
  <c r="M50" i="52"/>
  <c r="Q81" i="52"/>
  <c r="M25" i="52"/>
  <c r="J63" i="52"/>
  <c r="Q61" i="52"/>
  <c r="J9" i="52"/>
  <c r="V9" i="52"/>
  <c r="T50" i="52"/>
  <c r="R52" i="52"/>
  <c r="R81" i="52"/>
  <c r="K20" i="52"/>
  <c r="Q22" i="52"/>
  <c r="G80" i="52"/>
  <c r="R9" i="52"/>
  <c r="E11" i="52"/>
  <c r="D50" i="52"/>
  <c r="S81" i="52"/>
  <c r="K25" i="52"/>
  <c r="U40" i="52"/>
  <c r="F9" i="52"/>
  <c r="S40" i="52"/>
  <c r="E25" i="52"/>
  <c r="F21" i="52"/>
  <c r="F18" i="52" s="1"/>
  <c r="F22" i="52"/>
  <c r="F62" i="52"/>
  <c r="F63" i="52"/>
  <c r="F25" i="52"/>
  <c r="G25" i="52"/>
  <c r="H21" i="52"/>
  <c r="H22" i="52"/>
  <c r="G21" i="52"/>
  <c r="G22" i="52"/>
  <c r="H25" i="52"/>
  <c r="I21" i="52"/>
  <c r="I22" i="52"/>
  <c r="H62" i="52"/>
  <c r="H59" i="52" s="1"/>
  <c r="H63" i="52"/>
  <c r="I66" i="52"/>
  <c r="W41" i="52"/>
  <c r="I25" i="52"/>
  <c r="W24" i="52"/>
  <c r="W3" i="52" s="1"/>
  <c r="C66" i="52"/>
  <c r="C25" i="52"/>
  <c r="D21" i="52"/>
  <c r="D22" i="52"/>
  <c r="C62" i="52"/>
  <c r="C63" i="52"/>
  <c r="J18" i="52"/>
  <c r="S39" i="52"/>
  <c r="W48" i="52"/>
  <c r="D25" i="52"/>
  <c r="E21" i="52"/>
  <c r="E22" i="52"/>
  <c r="E66" i="52"/>
  <c r="L40" i="52"/>
  <c r="G9" i="52"/>
  <c r="M9" i="52"/>
  <c r="I11" i="52"/>
  <c r="O11" i="52"/>
  <c r="U11" i="52"/>
  <c r="P40" i="52"/>
  <c r="E50" i="52"/>
  <c r="L50" i="52"/>
  <c r="S50" i="52"/>
  <c r="C52" i="52"/>
  <c r="G52" i="52"/>
  <c r="E81" i="52"/>
  <c r="T81" i="52"/>
  <c r="C21" i="52"/>
  <c r="N21" i="52"/>
  <c r="N18" i="52" s="1"/>
  <c r="V25" i="52"/>
  <c r="S61" i="52"/>
  <c r="S63" i="52"/>
  <c r="J33" i="52"/>
  <c r="G11" i="52"/>
  <c r="U21" i="52"/>
  <c r="P22" i="52"/>
  <c r="C20" i="52"/>
  <c r="O25" i="52"/>
  <c r="J62" i="52"/>
  <c r="K9" i="52"/>
  <c r="D40" i="52"/>
  <c r="C50" i="52"/>
  <c r="I50" i="52"/>
  <c r="P50" i="52"/>
  <c r="M52" i="52"/>
  <c r="D62" i="52"/>
  <c r="D59" i="52" s="1"/>
  <c r="D63" i="52"/>
  <c r="P21" i="52"/>
  <c r="P18" i="52" s="1"/>
  <c r="K62" i="52"/>
  <c r="E62" i="52"/>
  <c r="M62" i="52"/>
  <c r="U62" i="52"/>
  <c r="V21" i="52"/>
  <c r="V18" i="52" s="1"/>
  <c r="T17" i="52"/>
  <c r="E9" i="52"/>
  <c r="I9" i="52"/>
  <c r="O9" i="52"/>
  <c r="S9" i="52"/>
  <c r="M11" i="52"/>
  <c r="S11" i="52"/>
  <c r="G50" i="52"/>
  <c r="E52" i="52"/>
  <c r="C81" i="52"/>
  <c r="O81" i="52"/>
  <c r="N62" i="52"/>
  <c r="V62" i="52"/>
  <c r="K21" i="52"/>
  <c r="Q21" i="52"/>
  <c r="V61" i="52"/>
  <c r="J66" i="52"/>
  <c r="G62" i="52"/>
  <c r="O62" i="52"/>
  <c r="S21" i="52"/>
  <c r="K11" i="52"/>
  <c r="Q11" i="52"/>
  <c r="H40" i="52"/>
  <c r="U50" i="52"/>
  <c r="J81" i="52"/>
  <c r="P62" i="52"/>
  <c r="M21" i="52"/>
  <c r="R62" i="52"/>
  <c r="S66" i="52"/>
  <c r="I62" i="52"/>
  <c r="Q9" i="52"/>
  <c r="T21" i="52"/>
  <c r="M40" i="52"/>
  <c r="W20" i="52"/>
  <c r="W4" i="52" s="1"/>
  <c r="W19" i="52" l="1"/>
  <c r="W9" i="52"/>
  <c r="I32" i="52"/>
  <c r="S33" i="52"/>
  <c r="S35" i="52" s="1"/>
  <c r="F33" i="52"/>
  <c r="F35" i="52" s="1"/>
  <c r="W63" i="52"/>
  <c r="W62" i="52"/>
  <c r="H32" i="52"/>
  <c r="W32" i="52"/>
  <c r="W65" i="52"/>
  <c r="T33" i="52"/>
  <c r="T35" i="52" s="1"/>
  <c r="E32" i="52"/>
  <c r="G32" i="52"/>
  <c r="R33" i="52"/>
  <c r="R35" i="52" s="1"/>
  <c r="C32" i="52"/>
  <c r="W66" i="52"/>
  <c r="D33" i="52"/>
  <c r="D35" i="52" s="1"/>
  <c r="W68" i="52"/>
  <c r="P33" i="52"/>
  <c r="P35" i="52" s="1"/>
  <c r="W27" i="52"/>
  <c r="W11" i="52"/>
  <c r="W55" i="52"/>
  <c r="W50" i="52"/>
  <c r="U76" i="52"/>
  <c r="W70" i="52"/>
  <c r="O76" i="52"/>
  <c r="T76" i="52"/>
  <c r="S76" i="52"/>
  <c r="P76" i="52"/>
  <c r="Q76" i="52"/>
  <c r="L76" i="52"/>
  <c r="M76" i="52"/>
  <c r="K76" i="52"/>
  <c r="R76" i="52"/>
  <c r="W29" i="52"/>
  <c r="W52" i="52"/>
  <c r="W15" i="52"/>
  <c r="W14" i="52"/>
  <c r="W39" i="52"/>
  <c r="W17" i="52"/>
  <c r="W81" i="52"/>
  <c r="W83" i="52"/>
  <c r="W43" i="52"/>
  <c r="F39" i="52"/>
  <c r="N80" i="52"/>
  <c r="S19" i="52"/>
  <c r="L60" i="52"/>
  <c r="E17" i="52"/>
  <c r="E58" i="52"/>
  <c r="M58" i="52"/>
  <c r="G39" i="52"/>
  <c r="L90" i="52"/>
  <c r="C58" i="52"/>
  <c r="C60" i="52"/>
  <c r="C57" i="52" s="1"/>
  <c r="O17" i="52"/>
  <c r="W80" i="52"/>
  <c r="E39" i="52"/>
  <c r="I39" i="52"/>
  <c r="D90" i="52"/>
  <c r="O39" i="52"/>
  <c r="K58" i="52"/>
  <c r="V39" i="52"/>
  <c r="J60" i="52"/>
  <c r="D17" i="52"/>
  <c r="L59" i="52"/>
  <c r="R19" i="52"/>
  <c r="N58" i="52"/>
  <c r="F17" i="52"/>
  <c r="V17" i="52"/>
  <c r="L19" i="52"/>
  <c r="J58" i="52"/>
  <c r="O19" i="52"/>
  <c r="F80" i="52"/>
  <c r="T58" i="52"/>
  <c r="J90" i="52"/>
  <c r="I80" i="52"/>
  <c r="M80" i="52"/>
  <c r="K80" i="52"/>
  <c r="T60" i="52"/>
  <c r="J17" i="52"/>
  <c r="P90" i="52"/>
  <c r="W61" i="52"/>
  <c r="L80" i="52"/>
  <c r="H80" i="52"/>
  <c r="T39" i="52"/>
  <c r="N39" i="52"/>
  <c r="R17" i="52"/>
  <c r="N90" i="52"/>
  <c r="D80" i="52"/>
  <c r="I17" i="52"/>
  <c r="L58" i="52"/>
  <c r="O58" i="52"/>
  <c r="L17" i="52"/>
  <c r="L16" i="52" s="1"/>
  <c r="Q17" i="52"/>
  <c r="G58" i="52"/>
  <c r="Q58" i="52"/>
  <c r="Q60" i="52"/>
  <c r="R39" i="52"/>
  <c r="P58" i="52"/>
  <c r="V90" i="52"/>
  <c r="R80" i="52"/>
  <c r="U39" i="52"/>
  <c r="F90" i="52"/>
  <c r="S80" i="52"/>
  <c r="C39" i="52"/>
  <c r="Q80" i="52"/>
  <c r="C76" i="52"/>
  <c r="M17" i="52"/>
  <c r="R90" i="52"/>
  <c r="I58" i="52"/>
  <c r="T90" i="52"/>
  <c r="K17" i="52"/>
  <c r="P80" i="52"/>
  <c r="H90" i="52"/>
  <c r="K39" i="52"/>
  <c r="N16" i="52"/>
  <c r="I90" i="52"/>
  <c r="I18" i="52"/>
  <c r="I19" i="52"/>
  <c r="H19" i="52"/>
  <c r="C19" i="52"/>
  <c r="C17" i="52"/>
  <c r="D19" i="52"/>
  <c r="D18" i="52"/>
  <c r="F59" i="52"/>
  <c r="F60" i="52"/>
  <c r="Q90" i="52"/>
  <c r="N60" i="52"/>
  <c r="N59" i="52"/>
  <c r="S90" i="52"/>
  <c r="E59" i="52"/>
  <c r="C18" i="52"/>
  <c r="P39" i="52"/>
  <c r="H39" i="52"/>
  <c r="K90" i="52"/>
  <c r="K59" i="52"/>
  <c r="K60" i="52"/>
  <c r="C59" i="52"/>
  <c r="G60" i="52"/>
  <c r="G59" i="52"/>
  <c r="N19" i="52"/>
  <c r="M90" i="52"/>
  <c r="P60" i="52"/>
  <c r="V60" i="52"/>
  <c r="V58" i="52"/>
  <c r="C80" i="52"/>
  <c r="V19" i="52"/>
  <c r="P19" i="52"/>
  <c r="G90" i="52"/>
  <c r="E80" i="52"/>
  <c r="H18" i="52"/>
  <c r="L39" i="52"/>
  <c r="H60" i="52"/>
  <c r="F19" i="52"/>
  <c r="M18" i="52"/>
  <c r="M19" i="52"/>
  <c r="O80" i="52"/>
  <c r="U18" i="52"/>
  <c r="U19" i="52"/>
  <c r="T80" i="52"/>
  <c r="Q18" i="52"/>
  <c r="Q19" i="52"/>
  <c r="P59" i="52"/>
  <c r="U60" i="52"/>
  <c r="D39" i="52"/>
  <c r="S60" i="52"/>
  <c r="S58" i="52"/>
  <c r="U90" i="52"/>
  <c r="R60" i="52"/>
  <c r="R59" i="52"/>
  <c r="M39" i="52"/>
  <c r="T18" i="52"/>
  <c r="S18" i="52"/>
  <c r="I59" i="52"/>
  <c r="I60" i="52"/>
  <c r="J80" i="52"/>
  <c r="O59" i="52"/>
  <c r="O60" i="52"/>
  <c r="K18" i="52"/>
  <c r="K19" i="52"/>
  <c r="U59" i="52"/>
  <c r="C90" i="52"/>
  <c r="O90" i="52"/>
  <c r="T19" i="52"/>
  <c r="P16" i="52"/>
  <c r="G19" i="52"/>
  <c r="G18" i="52"/>
  <c r="V59" i="52"/>
  <c r="E90" i="52"/>
  <c r="M60" i="52"/>
  <c r="M59" i="52"/>
  <c r="D60" i="52"/>
  <c r="J59" i="52"/>
  <c r="J35" i="52"/>
  <c r="E18" i="52"/>
  <c r="E19" i="52"/>
  <c r="E60" i="52"/>
  <c r="W21" i="52" l="1"/>
  <c r="W16" i="52"/>
  <c r="W76" i="52"/>
  <c r="W74" i="52"/>
  <c r="H33" i="52"/>
  <c r="G33" i="52"/>
  <c r="W60" i="52"/>
  <c r="C33" i="52"/>
  <c r="E33" i="52"/>
  <c r="I33" i="52"/>
  <c r="W73" i="52"/>
  <c r="W90" i="52"/>
  <c r="W40" i="52"/>
  <c r="O16" i="52"/>
  <c r="J57" i="52"/>
  <c r="L57" i="52"/>
  <c r="F16" i="52"/>
  <c r="V16" i="52"/>
  <c r="J16" i="52"/>
  <c r="T57" i="52"/>
  <c r="R16" i="52"/>
  <c r="Q57" i="52"/>
  <c r="K16" i="52"/>
  <c r="R57" i="52"/>
  <c r="S57" i="52"/>
  <c r="V57" i="52"/>
  <c r="M57" i="52"/>
  <c r="O57" i="52"/>
  <c r="Q16" i="52"/>
  <c r="P57" i="52"/>
  <c r="N57" i="52"/>
  <c r="T16" i="52"/>
  <c r="E57" i="52"/>
  <c r="G57" i="52"/>
  <c r="S16" i="52"/>
  <c r="H16" i="52"/>
  <c r="W100" i="52"/>
  <c r="M16" i="52"/>
  <c r="F57" i="52"/>
  <c r="C16" i="52"/>
  <c r="W33" i="52"/>
  <c r="W35" i="52"/>
  <c r="D57" i="52"/>
  <c r="U57" i="52"/>
  <c r="G16" i="52"/>
  <c r="I57" i="52"/>
  <c r="K57" i="52"/>
  <c r="I16" i="52"/>
  <c r="E16" i="52"/>
  <c r="U16" i="52"/>
  <c r="H57" i="52"/>
  <c r="D16" i="52"/>
  <c r="AD48" i="52"/>
  <c r="Z44" i="52"/>
  <c r="X27" i="52"/>
  <c r="AA80" i="52"/>
  <c r="W18" i="52" l="1"/>
  <c r="W57" i="52"/>
  <c r="W59" i="52"/>
  <c r="W107" i="52"/>
  <c r="I35" i="52"/>
  <c r="G35" i="52"/>
  <c r="E35" i="52"/>
  <c r="H35" i="52"/>
  <c r="C35" i="52"/>
  <c r="Y62" i="52"/>
  <c r="Y54" i="52"/>
  <c r="Y42" i="52"/>
  <c r="Y14" i="52"/>
  <c r="Y89" i="52"/>
  <c r="Y21" i="52"/>
  <c r="Y13" i="52"/>
  <c r="Y83" i="52"/>
  <c r="Y56" i="52"/>
  <c r="Y44" i="52"/>
  <c r="Y8" i="52"/>
  <c r="Y2" i="52" s="1"/>
  <c r="Y49" i="52"/>
  <c r="Y103" i="52"/>
  <c r="Y97" i="52"/>
  <c r="Y98" i="52"/>
  <c r="Y78" i="52"/>
  <c r="Y96" i="52"/>
  <c r="Y76" i="52"/>
  <c r="Y75" i="52"/>
  <c r="Y72" i="52"/>
  <c r="Y107" i="52"/>
  <c r="Y66" i="52"/>
  <c r="Y67" i="52"/>
  <c r="Y63" i="52"/>
  <c r="Y64" i="52"/>
  <c r="Y57" i="52"/>
  <c r="Y58" i="52"/>
  <c r="Y36" i="52"/>
  <c r="Y37" i="52"/>
  <c r="Y34" i="52"/>
  <c r="Y35" i="52"/>
  <c r="Y33" i="52"/>
  <c r="Y31" i="52"/>
  <c r="Y22" i="52"/>
  <c r="Y25" i="52"/>
  <c r="Y19" i="52"/>
  <c r="Y20" i="52"/>
  <c r="Y4" i="52" s="1"/>
  <c r="Y17" i="52"/>
  <c r="AH57" i="52"/>
  <c r="AH31" i="52"/>
  <c r="AH17" i="52"/>
  <c r="AH60" i="52"/>
  <c r="AH25" i="52"/>
  <c r="AH105" i="52"/>
  <c r="AH64" i="52"/>
  <c r="AH100" i="52"/>
  <c r="AH99" i="52"/>
  <c r="AH96" i="52"/>
  <c r="AH76" i="52"/>
  <c r="AH61" i="52"/>
  <c r="AH75" i="52"/>
  <c r="AH106" i="52"/>
  <c r="AH34" i="52"/>
  <c r="AH19" i="52"/>
  <c r="AH78" i="52"/>
  <c r="AH16" i="52"/>
  <c r="AH35" i="52"/>
  <c r="AH58" i="52"/>
  <c r="AH23" i="52"/>
  <c r="AH63" i="52"/>
  <c r="AH98" i="52"/>
  <c r="AH103" i="52"/>
  <c r="AH33" i="52"/>
  <c r="AH97" i="52"/>
  <c r="AH36" i="52"/>
  <c r="AH67" i="52"/>
  <c r="AH72" i="52"/>
  <c r="AH22" i="52"/>
  <c r="AH66" i="52"/>
  <c r="AH20" i="52"/>
  <c r="AH4" i="52" s="1"/>
  <c r="AH77" i="52"/>
  <c r="AH107" i="52"/>
  <c r="AH74" i="52"/>
  <c r="AH37" i="52"/>
  <c r="AH104" i="52"/>
  <c r="AH26" i="52"/>
  <c r="AH89" i="52"/>
  <c r="AH59" i="52"/>
  <c r="AH49" i="52"/>
  <c r="AH39" i="52"/>
  <c r="AH29" i="52"/>
  <c r="AH11" i="52"/>
  <c r="AH86" i="52"/>
  <c r="AH48" i="52"/>
  <c r="AH27" i="52"/>
  <c r="AH9" i="52"/>
  <c r="AH84" i="52"/>
  <c r="AH65" i="52"/>
  <c r="AH46" i="52"/>
  <c r="AH18" i="52"/>
  <c r="AH8" i="52"/>
  <c r="AH2" i="52" s="1"/>
  <c r="AH80" i="52"/>
  <c r="AH41" i="52"/>
  <c r="AH14" i="52"/>
  <c r="AH83" i="52"/>
  <c r="AH56" i="52"/>
  <c r="AH44" i="52"/>
  <c r="AH7" i="52"/>
  <c r="AH1" i="52" s="1"/>
  <c r="AH91" i="52"/>
  <c r="AH82" i="52"/>
  <c r="AH55" i="52"/>
  <c r="AH43" i="52"/>
  <c r="AH24" i="52"/>
  <c r="AH3" i="52" s="1"/>
  <c r="AH70" i="52"/>
  <c r="AH81" i="52"/>
  <c r="AH62" i="52"/>
  <c r="AH54" i="52"/>
  <c r="AH42" i="52"/>
  <c r="AH15" i="52"/>
  <c r="AH52" i="52"/>
  <c r="AH90" i="52"/>
  <c r="AH68" i="52"/>
  <c r="AH50" i="52"/>
  <c r="AH40" i="52"/>
  <c r="AH21" i="52"/>
  <c r="AH13" i="52"/>
  <c r="W99" i="52"/>
  <c r="W97" i="52"/>
  <c r="AC104" i="52"/>
  <c r="AD21" i="52"/>
  <c r="AD82" i="52"/>
  <c r="AD90" i="52"/>
  <c r="AD11" i="52"/>
  <c r="AD59" i="52"/>
  <c r="AD46" i="52"/>
  <c r="AD62" i="52"/>
  <c r="AD52" i="52"/>
  <c r="AD13" i="52"/>
  <c r="AG75" i="52"/>
  <c r="AC76" i="52"/>
  <c r="AB58" i="52"/>
  <c r="AG99" i="52"/>
  <c r="AD54" i="52"/>
  <c r="AC96" i="52"/>
  <c r="AC61" i="52"/>
  <c r="AC98" i="52"/>
  <c r="AG96" i="52"/>
  <c r="AG66" i="52"/>
  <c r="AG78" i="52"/>
  <c r="AG74" i="52"/>
  <c r="AC31" i="52"/>
  <c r="AC75" i="52"/>
  <c r="AC16" i="52"/>
  <c r="AB60" i="52"/>
  <c r="AG19" i="52"/>
  <c r="AG98" i="52"/>
  <c r="AC20" i="52"/>
  <c r="AC4" i="52" s="1"/>
  <c r="AB34" i="52"/>
  <c r="AG58" i="52"/>
  <c r="AG34" i="52"/>
  <c r="AC19" i="52"/>
  <c r="AB103" i="52"/>
  <c r="AG97" i="52"/>
  <c r="AG61" i="52"/>
  <c r="AC57" i="52"/>
  <c r="AB23" i="52"/>
  <c r="AG26" i="52"/>
  <c r="AB99" i="52"/>
  <c r="AC23" i="52"/>
  <c r="AD40" i="52"/>
  <c r="AD89" i="52"/>
  <c r="AD81" i="52"/>
  <c r="AC64" i="52"/>
  <c r="AC22" i="52"/>
  <c r="AD44" i="52"/>
  <c r="AD29" i="52"/>
  <c r="AD86" i="52"/>
  <c r="AC60" i="52"/>
  <c r="AC67" i="52"/>
  <c r="AC37" i="52"/>
  <c r="AC26" i="52"/>
  <c r="AD8" i="52"/>
  <c r="AD2" i="52" s="1"/>
  <c r="AD80" i="52"/>
  <c r="AD50" i="52"/>
  <c r="AD39" i="52"/>
  <c r="AD15" i="52"/>
  <c r="AG76" i="52"/>
  <c r="AG106" i="52"/>
  <c r="AG63" i="52"/>
  <c r="AC25" i="52"/>
  <c r="AC99" i="52"/>
  <c r="AC58" i="52"/>
  <c r="AC100" i="52"/>
  <c r="AD14" i="52"/>
  <c r="AD84" i="52"/>
  <c r="AD56" i="52"/>
  <c r="AD43" i="52"/>
  <c r="AD27" i="52"/>
  <c r="AG37" i="52"/>
  <c r="AG17" i="52"/>
  <c r="AG67" i="52"/>
  <c r="AC34" i="52"/>
  <c r="AC103" i="52"/>
  <c r="AD65" i="52"/>
  <c r="AD24" i="52"/>
  <c r="AD3" i="52" s="1"/>
  <c r="AC33" i="52"/>
  <c r="AC105" i="52"/>
  <c r="AC78" i="52"/>
  <c r="AC35" i="52"/>
  <c r="AC77" i="52"/>
  <c r="AC66" i="52"/>
  <c r="AC36" i="52"/>
  <c r="AD18" i="52"/>
  <c r="AD91" i="52"/>
  <c r="AD68" i="52"/>
  <c r="AD49" i="52"/>
  <c r="AD42" i="52"/>
  <c r="AG23" i="52"/>
  <c r="AG60" i="52"/>
  <c r="AG107" i="52"/>
  <c r="AC63" i="52"/>
  <c r="AC106" i="52"/>
  <c r="AD70" i="52"/>
  <c r="AD9" i="52"/>
  <c r="AC107" i="52"/>
  <c r="AC17" i="52"/>
  <c r="AC74" i="52"/>
  <c r="AC97" i="52"/>
  <c r="AC72" i="52"/>
  <c r="AD41" i="52"/>
  <c r="AD7" i="52"/>
  <c r="AD1" i="52" s="1"/>
  <c r="AD83" i="52"/>
  <c r="AD55" i="52"/>
  <c r="AG22" i="52"/>
  <c r="AG64" i="52"/>
  <c r="AB64" i="52"/>
  <c r="AB63" i="52"/>
  <c r="AB33" i="52"/>
  <c r="AB22" i="52"/>
  <c r="AB106" i="52"/>
  <c r="AB74" i="52"/>
  <c r="AB67" i="52"/>
  <c r="AB37" i="52"/>
  <c r="AB26" i="52"/>
  <c r="AF104" i="52"/>
  <c r="AF97" i="52"/>
  <c r="AF77" i="52"/>
  <c r="AF67" i="52"/>
  <c r="AF63" i="52"/>
  <c r="AF34" i="52"/>
  <c r="AF20" i="52"/>
  <c r="AF4" i="52" s="1"/>
  <c r="AF16" i="52"/>
  <c r="AF105" i="52"/>
  <c r="AF98" i="52"/>
  <c r="AF78" i="52"/>
  <c r="AF74" i="52"/>
  <c r="AF64" i="52"/>
  <c r="AF60" i="52"/>
  <c r="AF35" i="52"/>
  <c r="AF31" i="52"/>
  <c r="AF25" i="52"/>
  <c r="AF17" i="52"/>
  <c r="AF106" i="52"/>
  <c r="AF99" i="52"/>
  <c r="AF75" i="52"/>
  <c r="AF61" i="52"/>
  <c r="AF57" i="52"/>
  <c r="AF36" i="52"/>
  <c r="AF26" i="52"/>
  <c r="AF22" i="52"/>
  <c r="AF103" i="52"/>
  <c r="AF96" i="52"/>
  <c r="AF76" i="52"/>
  <c r="AF72" i="52"/>
  <c r="AF66" i="52"/>
  <c r="AF58" i="52"/>
  <c r="AF37" i="52"/>
  <c r="AF33" i="52"/>
  <c r="AF23" i="52"/>
  <c r="AF19" i="52"/>
  <c r="AB91" i="52"/>
  <c r="AB84" i="52"/>
  <c r="AB80" i="52"/>
  <c r="AB70" i="52"/>
  <c r="AB65" i="52"/>
  <c r="AB52" i="52"/>
  <c r="AB46" i="52"/>
  <c r="AB41" i="52"/>
  <c r="AB18" i="52"/>
  <c r="AB14" i="52"/>
  <c r="AB8" i="52"/>
  <c r="AB2" i="52" s="1"/>
  <c r="AB86" i="52"/>
  <c r="AB81" i="52"/>
  <c r="AB62" i="52"/>
  <c r="AB54" i="52"/>
  <c r="AB48" i="52"/>
  <c r="AB42" i="52"/>
  <c r="AB27" i="52"/>
  <c r="AB15" i="52"/>
  <c r="AB9" i="52"/>
  <c r="AB89" i="52"/>
  <c r="AB82" i="52"/>
  <c r="AB59" i="52"/>
  <c r="AB55" i="52"/>
  <c r="AB49" i="52"/>
  <c r="AB43" i="52"/>
  <c r="AB39" i="52"/>
  <c r="AB29" i="52"/>
  <c r="AB24" i="52"/>
  <c r="AB3" i="52" s="1"/>
  <c r="AB11" i="52"/>
  <c r="AB90" i="52"/>
  <c r="AB83" i="52"/>
  <c r="AB68" i="52"/>
  <c r="AB56" i="52"/>
  <c r="AB50" i="52"/>
  <c r="AB44" i="52"/>
  <c r="AB40" i="52"/>
  <c r="AB21" i="52"/>
  <c r="AB13" i="52"/>
  <c r="AB7" i="52"/>
  <c r="AB1" i="52" s="1"/>
  <c r="AB78" i="52"/>
  <c r="AB66" i="52"/>
  <c r="AG77" i="52"/>
  <c r="AB17" i="52"/>
  <c r="AB98" i="52"/>
  <c r="AB77" i="52"/>
  <c r="AB36" i="52"/>
  <c r="AE103" i="52"/>
  <c r="AE96" i="52"/>
  <c r="AE76" i="52"/>
  <c r="AE72" i="52"/>
  <c r="AE66" i="52"/>
  <c r="AE58" i="52"/>
  <c r="AE37" i="52"/>
  <c r="AE33" i="52"/>
  <c r="AE23" i="52"/>
  <c r="AE19" i="52"/>
  <c r="AE104" i="52"/>
  <c r="AE97" i="52"/>
  <c r="AE77" i="52"/>
  <c r="AE67" i="52"/>
  <c r="AE63" i="52"/>
  <c r="AE34" i="52"/>
  <c r="AE20" i="52"/>
  <c r="AE4" i="52" s="1"/>
  <c r="AE16" i="52"/>
  <c r="AE105" i="52"/>
  <c r="AE98" i="52"/>
  <c r="AE78" i="52"/>
  <c r="AE74" i="52"/>
  <c r="AE64" i="52"/>
  <c r="AE60" i="52"/>
  <c r="AE35" i="52"/>
  <c r="AE31" i="52"/>
  <c r="AE25" i="52"/>
  <c r="AE17" i="52"/>
  <c r="AE75" i="52"/>
  <c r="AE36" i="52"/>
  <c r="AE106" i="52"/>
  <c r="AE61" i="52"/>
  <c r="AE22" i="52"/>
  <c r="AE99" i="52"/>
  <c r="AE57" i="52"/>
  <c r="AE26" i="52"/>
  <c r="AB25" i="52"/>
  <c r="AB105" i="52"/>
  <c r="AB97" i="52"/>
  <c r="AB72" i="52"/>
  <c r="AB57" i="52"/>
  <c r="AC91" i="52"/>
  <c r="AC84" i="52"/>
  <c r="AC80" i="52"/>
  <c r="AC70" i="52"/>
  <c r="AC65" i="52"/>
  <c r="AC52" i="52"/>
  <c r="AC46" i="52"/>
  <c r="AC41" i="52"/>
  <c r="AC18" i="52"/>
  <c r="AC14" i="52"/>
  <c r="AC8" i="52"/>
  <c r="AC2" i="52" s="1"/>
  <c r="AC86" i="52"/>
  <c r="AC81" i="52"/>
  <c r="AC62" i="52"/>
  <c r="AC54" i="52"/>
  <c r="AC48" i="52"/>
  <c r="AC42" i="52"/>
  <c r="AC27" i="52"/>
  <c r="AC15" i="52"/>
  <c r="AC9" i="52"/>
  <c r="AC89" i="52"/>
  <c r="AC82" i="52"/>
  <c r="AC59" i="52"/>
  <c r="AC55" i="52"/>
  <c r="AC49" i="52"/>
  <c r="AC43" i="52"/>
  <c r="AC39" i="52"/>
  <c r="AC29" i="52"/>
  <c r="AC24" i="52"/>
  <c r="AC3" i="52" s="1"/>
  <c r="AC11" i="52"/>
  <c r="AC90" i="52"/>
  <c r="AC50" i="52"/>
  <c r="AC13" i="52"/>
  <c r="AC21" i="52"/>
  <c r="AC83" i="52"/>
  <c r="AC44" i="52"/>
  <c r="AC7" i="52"/>
  <c r="AC1" i="52" s="1"/>
  <c r="AC68" i="52"/>
  <c r="AC56" i="52"/>
  <c r="AC40" i="52"/>
  <c r="AG103" i="52"/>
  <c r="AG25" i="52"/>
  <c r="AG105" i="52"/>
  <c r="AE86" i="52"/>
  <c r="AE81" i="52"/>
  <c r="AE62" i="52"/>
  <c r="AE54" i="52"/>
  <c r="AE48" i="52"/>
  <c r="AE42" i="52"/>
  <c r="AE27" i="52"/>
  <c r="AE15" i="52"/>
  <c r="AE9" i="52"/>
  <c r="AE89" i="52"/>
  <c r="AE82" i="52"/>
  <c r="AE59" i="52"/>
  <c r="AE55" i="52"/>
  <c r="AE49" i="52"/>
  <c r="AE43" i="52"/>
  <c r="AE39" i="52"/>
  <c r="AE29" i="52"/>
  <c r="AE24" i="52"/>
  <c r="AE3" i="52" s="1"/>
  <c r="AE11" i="52"/>
  <c r="AE90" i="52"/>
  <c r="AE83" i="52"/>
  <c r="AE68" i="52"/>
  <c r="AE56" i="52"/>
  <c r="AE50" i="52"/>
  <c r="AE44" i="52"/>
  <c r="AE40" i="52"/>
  <c r="AE21" i="52"/>
  <c r="AE13" i="52"/>
  <c r="AE7" i="52"/>
  <c r="AE1" i="52" s="1"/>
  <c r="AE84" i="52"/>
  <c r="AE46" i="52"/>
  <c r="AE8" i="52"/>
  <c r="AE2" i="52" s="1"/>
  <c r="AE70" i="52"/>
  <c r="AE18" i="52"/>
  <c r="AE52" i="52"/>
  <c r="AE80" i="52"/>
  <c r="AE41" i="52"/>
  <c r="AE14" i="52"/>
  <c r="AE65" i="52"/>
  <c r="AE91" i="52"/>
  <c r="AB31" i="52"/>
  <c r="AB16" i="52"/>
  <c r="AB104" i="52"/>
  <c r="AB76" i="52"/>
  <c r="AB61" i="52"/>
  <c r="AG89" i="52"/>
  <c r="AG82" i="52"/>
  <c r="AG59" i="52"/>
  <c r="AG55" i="52"/>
  <c r="AG49" i="52"/>
  <c r="AG43" i="52"/>
  <c r="AG39" i="52"/>
  <c r="AG29" i="52"/>
  <c r="AG24" i="52"/>
  <c r="AG3" i="52" s="1"/>
  <c r="AG11" i="52"/>
  <c r="AG90" i="52"/>
  <c r="AG83" i="52"/>
  <c r="AG68" i="52"/>
  <c r="AG56" i="52"/>
  <c r="AG50" i="52"/>
  <c r="AG44" i="52"/>
  <c r="AG40" i="52"/>
  <c r="AG21" i="52"/>
  <c r="AG13" i="52"/>
  <c r="AG7" i="52"/>
  <c r="AG1" i="52" s="1"/>
  <c r="AG91" i="52"/>
  <c r="AG84" i="52"/>
  <c r="AG80" i="52"/>
  <c r="AG70" i="52"/>
  <c r="AG65" i="52"/>
  <c r="AG52" i="52"/>
  <c r="AG46" i="52"/>
  <c r="AG41" i="52"/>
  <c r="AG18" i="52"/>
  <c r="AG14" i="52"/>
  <c r="AG8" i="52"/>
  <c r="AG2" i="52" s="1"/>
  <c r="AG62" i="52"/>
  <c r="AG86" i="52"/>
  <c r="AG48" i="52"/>
  <c r="AG9" i="52"/>
  <c r="AG81" i="52"/>
  <c r="AG42" i="52"/>
  <c r="AG27" i="52"/>
  <c r="AG54" i="52"/>
  <c r="AG15" i="52"/>
  <c r="AG33" i="52"/>
  <c r="AG36" i="52"/>
  <c r="AG31" i="52"/>
  <c r="AG16" i="52"/>
  <c r="AG104" i="52"/>
  <c r="AB35" i="52"/>
  <c r="AB20" i="52"/>
  <c r="AB4" i="52" s="1"/>
  <c r="AB19" i="52"/>
  <c r="AB96" i="52"/>
  <c r="AB75" i="52"/>
  <c r="AD103" i="52"/>
  <c r="AD96" i="52"/>
  <c r="AD76" i="52"/>
  <c r="AD72" i="52"/>
  <c r="AD66" i="52"/>
  <c r="AD58" i="52"/>
  <c r="AD37" i="52"/>
  <c r="AD33" i="52"/>
  <c r="AD23" i="52"/>
  <c r="AD19" i="52"/>
  <c r="AD104" i="52"/>
  <c r="AD97" i="52"/>
  <c r="AD77" i="52"/>
  <c r="AD67" i="52"/>
  <c r="AD63" i="52"/>
  <c r="AD34" i="52"/>
  <c r="AD20" i="52"/>
  <c r="AD4" i="52" s="1"/>
  <c r="AD16" i="52"/>
  <c r="AD105" i="52"/>
  <c r="AD98" i="52"/>
  <c r="AD78" i="52"/>
  <c r="AD74" i="52"/>
  <c r="AD64" i="52"/>
  <c r="AD60" i="52"/>
  <c r="AD35" i="52"/>
  <c r="AD31" i="52"/>
  <c r="AD25" i="52"/>
  <c r="AD17" i="52"/>
  <c r="AD106" i="52"/>
  <c r="AD99" i="52"/>
  <c r="AD75" i="52"/>
  <c r="AD61" i="52"/>
  <c r="AD57" i="52"/>
  <c r="AD36" i="52"/>
  <c r="AD26" i="52"/>
  <c r="AD22" i="52"/>
  <c r="AG72" i="52"/>
  <c r="AG57" i="52"/>
  <c r="AG35" i="52"/>
  <c r="AG20" i="52"/>
  <c r="AG4" i="52" s="1"/>
  <c r="AF89" i="52"/>
  <c r="AF82" i="52"/>
  <c r="AF59" i="52"/>
  <c r="AF55" i="52"/>
  <c r="AF49" i="52"/>
  <c r="AF43" i="52"/>
  <c r="AF39" i="52"/>
  <c r="AF29" i="52"/>
  <c r="AF24" i="52"/>
  <c r="AF3" i="52" s="1"/>
  <c r="AF11" i="52"/>
  <c r="AF90" i="52"/>
  <c r="AF83" i="52"/>
  <c r="AF68" i="52"/>
  <c r="AF56" i="52"/>
  <c r="AF50" i="52"/>
  <c r="AF44" i="52"/>
  <c r="AF40" i="52"/>
  <c r="AF21" i="52"/>
  <c r="AF13" i="52"/>
  <c r="AF7" i="52"/>
  <c r="AF1" i="52" s="1"/>
  <c r="AF91" i="52"/>
  <c r="AF84" i="52"/>
  <c r="AF80" i="52"/>
  <c r="AF70" i="52"/>
  <c r="AF65" i="52"/>
  <c r="AF52" i="52"/>
  <c r="AF46" i="52"/>
  <c r="AF41" i="52"/>
  <c r="AF18" i="52"/>
  <c r="AF14" i="52"/>
  <c r="AF8" i="52"/>
  <c r="AF2" i="52" s="1"/>
  <c r="AF86" i="52"/>
  <c r="AF81" i="52"/>
  <c r="AF62" i="52"/>
  <c r="AF54" i="52"/>
  <c r="AF48" i="52"/>
  <c r="AF42" i="52"/>
  <c r="AF27" i="52"/>
  <c r="AF15" i="52"/>
  <c r="AF9" i="52"/>
  <c r="AA44" i="52"/>
  <c r="AA89" i="52"/>
  <c r="AA42" i="52"/>
  <c r="AA40" i="52"/>
  <c r="AA70" i="52"/>
  <c r="AA84" i="52"/>
  <c r="AA54" i="52"/>
  <c r="Z32" i="52"/>
  <c r="AA43" i="52"/>
  <c r="AA18" i="52"/>
  <c r="AA49" i="52"/>
  <c r="AA46" i="52"/>
  <c r="AA29" i="52"/>
  <c r="Y26" i="52"/>
  <c r="X17" i="52"/>
  <c r="AA9" i="52"/>
  <c r="AA83" i="52"/>
  <c r="AA41" i="52"/>
  <c r="Y99" i="52"/>
  <c r="AA59" i="52"/>
  <c r="AA48" i="52"/>
  <c r="AA14" i="52"/>
  <c r="AA55" i="52"/>
  <c r="AA39" i="52"/>
  <c r="AA56" i="52"/>
  <c r="AA52" i="52"/>
  <c r="X7" i="52"/>
  <c r="X1" i="52" s="1"/>
  <c r="Y106" i="52"/>
  <c r="X96" i="52"/>
  <c r="X74" i="52"/>
  <c r="AA7" i="52"/>
  <c r="AA1" i="52" s="1"/>
  <c r="AA21" i="52"/>
  <c r="AA81" i="52"/>
  <c r="AA13" i="52"/>
  <c r="AA62" i="52"/>
  <c r="AA82" i="52"/>
  <c r="AA8" i="52"/>
  <c r="AA2" i="52" s="1"/>
  <c r="Z23" i="52"/>
  <c r="Z96" i="52"/>
  <c r="Z72" i="52"/>
  <c r="Z34" i="52"/>
  <c r="Y100" i="52"/>
  <c r="AA68" i="52"/>
  <c r="AA90" i="52"/>
  <c r="AA15" i="52"/>
  <c r="AA50" i="52"/>
  <c r="Z65" i="52"/>
  <c r="X15" i="52"/>
  <c r="Z25" i="52"/>
  <c r="Z89" i="52"/>
  <c r="Z49" i="52"/>
  <c r="Z50" i="52"/>
  <c r="Z42" i="52"/>
  <c r="Z90" i="52"/>
  <c r="Z76" i="52"/>
  <c r="Z78" i="52"/>
  <c r="Z59" i="52"/>
  <c r="Z7" i="52"/>
  <c r="Z1" i="52" s="1"/>
  <c r="Z62" i="52"/>
  <c r="Z91" i="52"/>
  <c r="X106" i="52"/>
  <c r="X70" i="52"/>
  <c r="X75" i="52"/>
  <c r="X37" i="52"/>
  <c r="X98" i="52"/>
  <c r="Z74" i="52"/>
  <c r="Z80" i="52"/>
  <c r="Z11" i="52"/>
  <c r="Z48" i="52"/>
  <c r="Z24" i="52"/>
  <c r="Z3" i="52" s="1"/>
  <c r="Z52" i="52"/>
  <c r="Z63" i="52"/>
  <c r="Z26" i="52"/>
  <c r="X68" i="52"/>
  <c r="X86" i="52"/>
  <c r="X49" i="52"/>
  <c r="X26" i="52"/>
  <c r="X105" i="52"/>
  <c r="X67" i="52"/>
  <c r="X61" i="52"/>
  <c r="Z41" i="52"/>
  <c r="Z40" i="52"/>
  <c r="Z9" i="52"/>
  <c r="Z14" i="52"/>
  <c r="Z86" i="52"/>
  <c r="Z98" i="52"/>
  <c r="Z77" i="52"/>
  <c r="X42" i="52"/>
  <c r="X46" i="52"/>
  <c r="X29" i="52"/>
  <c r="X63" i="52"/>
  <c r="X64" i="52"/>
  <c r="X20" i="52"/>
  <c r="X4" i="52" s="1"/>
  <c r="X8" i="52"/>
  <c r="X2" i="52" s="1"/>
  <c r="X78" i="52"/>
  <c r="X77" i="52"/>
  <c r="X22" i="52"/>
  <c r="Z60" i="52"/>
  <c r="Z82" i="52"/>
  <c r="Z39" i="52"/>
  <c r="Z68" i="52"/>
  <c r="Z106" i="52"/>
  <c r="Z64" i="52"/>
  <c r="X48" i="52"/>
  <c r="X83" i="52"/>
  <c r="X56" i="52"/>
  <c r="X23" i="52"/>
  <c r="X31" i="52"/>
  <c r="X103" i="52"/>
  <c r="Z46" i="52"/>
  <c r="Z13" i="52"/>
  <c r="Z105" i="52"/>
  <c r="Z97" i="52"/>
  <c r="X107" i="52"/>
  <c r="X34" i="52"/>
  <c r="X76" i="52"/>
  <c r="X33" i="52"/>
  <c r="Z18" i="52"/>
  <c r="Z8" i="52"/>
  <c r="Z2" i="52" s="1"/>
  <c r="Z15" i="52"/>
  <c r="Z56" i="52"/>
  <c r="Z83" i="52"/>
  <c r="Z67" i="52"/>
  <c r="Z22" i="52"/>
  <c r="Z37" i="52"/>
  <c r="X89" i="52"/>
  <c r="X43" i="52"/>
  <c r="X84" i="52"/>
  <c r="X104" i="52"/>
  <c r="X35" i="52"/>
  <c r="Z84" i="52"/>
  <c r="Z29" i="52"/>
  <c r="X36" i="52"/>
  <c r="X58" i="52"/>
  <c r="Z27" i="52"/>
  <c r="Z54" i="52"/>
  <c r="Z21" i="52"/>
  <c r="Z99" i="52"/>
  <c r="X44" i="52"/>
  <c r="X14" i="52"/>
  <c r="Y104" i="52"/>
  <c r="X66" i="52"/>
  <c r="X25" i="52"/>
  <c r="X72" i="52"/>
  <c r="Z104" i="52"/>
  <c r="Z55" i="52"/>
  <c r="Z43" i="52"/>
  <c r="Z70" i="52"/>
  <c r="Z81" i="52"/>
  <c r="Z17" i="52"/>
  <c r="Z66" i="52"/>
  <c r="X91" i="52"/>
  <c r="X55" i="52"/>
  <c r="AA91" i="52"/>
  <c r="AA86" i="52"/>
  <c r="Z20" i="52"/>
  <c r="Z4" i="52" s="1"/>
  <c r="AA11" i="52"/>
  <c r="AA27" i="52"/>
  <c r="AA65" i="52"/>
  <c r="AA24" i="52"/>
  <c r="AA3" i="52" s="1"/>
  <c r="AA73" i="52"/>
  <c r="Z61" i="52"/>
  <c r="AA72" i="52"/>
  <c r="Z103" i="52"/>
  <c r="Z19" i="52"/>
  <c r="Y23" i="52"/>
  <c r="AA77" i="52"/>
  <c r="Z16" i="52"/>
  <c r="Z57" i="52"/>
  <c r="Z35" i="52"/>
  <c r="Z75" i="52"/>
  <c r="AA33" i="52"/>
  <c r="Y77" i="52"/>
  <c r="Y105" i="52"/>
  <c r="AA36" i="52"/>
  <c r="Z107" i="52"/>
  <c r="Y61" i="52"/>
  <c r="Y74" i="52"/>
  <c r="Y60" i="52"/>
  <c r="Y16" i="52"/>
  <c r="AA103" i="52"/>
  <c r="Z58" i="52"/>
  <c r="Z31" i="52"/>
  <c r="Z36" i="52"/>
  <c r="Z33" i="52"/>
  <c r="AA22" i="52"/>
  <c r="AA17" i="52"/>
  <c r="AA106" i="52"/>
  <c r="AA32" i="52"/>
  <c r="AA25" i="52"/>
  <c r="Y86" i="52"/>
  <c r="Y39" i="52"/>
  <c r="Y50" i="52"/>
  <c r="Y80" i="52"/>
  <c r="Y24" i="52"/>
  <c r="Y3" i="52" s="1"/>
  <c r="Y91" i="52"/>
  <c r="Y65" i="52"/>
  <c r="Y84" i="52"/>
  <c r="Y82" i="52"/>
  <c r="Y9" i="52"/>
  <c r="Y29" i="52"/>
  <c r="Y40" i="52"/>
  <c r="Y70" i="52"/>
  <c r="Y43" i="52"/>
  <c r="Y81" i="52"/>
  <c r="Y46" i="52"/>
  <c r="Y59" i="52"/>
  <c r="Y90" i="52"/>
  <c r="Y48" i="52"/>
  <c r="Y15" i="52"/>
  <c r="Y55" i="52"/>
  <c r="Y27" i="52"/>
  <c r="Y11" i="52"/>
  <c r="Y68" i="52"/>
  <c r="Y52" i="52"/>
  <c r="Y18" i="52"/>
  <c r="Y41" i="52"/>
  <c r="Y7" i="52"/>
  <c r="Y1" i="52" s="1"/>
  <c r="AA34" i="52"/>
  <c r="AA61" i="52"/>
  <c r="AA31" i="52"/>
  <c r="AA74" i="52"/>
  <c r="AA99" i="52"/>
  <c r="AA64" i="52"/>
  <c r="AA97" i="52"/>
  <c r="AA23" i="52"/>
  <c r="AA105" i="52"/>
  <c r="AA19" i="52"/>
  <c r="AA58" i="52"/>
  <c r="AA26" i="52"/>
  <c r="AA35" i="52"/>
  <c r="AA37" i="52"/>
  <c r="AA63" i="52"/>
  <c r="AA66" i="52"/>
  <c r="AA75" i="52"/>
  <c r="AA98" i="52"/>
  <c r="AA104" i="52"/>
  <c r="AA57" i="52"/>
  <c r="AA20" i="52"/>
  <c r="AA4" i="52" s="1"/>
  <c r="AA60" i="52"/>
  <c r="AA76" i="52"/>
  <c r="AA16" i="52"/>
  <c r="AA96" i="52"/>
  <c r="AA67" i="52"/>
  <c r="AA78" i="52"/>
  <c r="X100" i="52" l="1"/>
  <c r="W106" i="52"/>
  <c r="W104" i="52"/>
  <c r="X82" i="52"/>
  <c r="X65" i="52"/>
  <c r="X60" i="52"/>
  <c r="X54" i="52"/>
  <c r="X52" i="52"/>
  <c r="X41" i="52"/>
  <c r="X24" i="52"/>
  <c r="X3" i="52" s="1"/>
  <c r="X19" i="52"/>
  <c r="X13" i="52"/>
  <c r="AH32" i="52"/>
  <c r="AH73" i="52"/>
  <c r="AG73" i="52"/>
  <c r="AC32" i="52"/>
  <c r="AC73" i="52"/>
  <c r="AD100" i="52"/>
  <c r="AD32" i="52"/>
  <c r="AB100" i="52"/>
  <c r="AB32" i="52"/>
  <c r="AF107" i="52"/>
  <c r="AF73" i="52"/>
  <c r="AE100" i="52"/>
  <c r="AE32" i="52"/>
  <c r="AB107" i="52"/>
  <c r="AB73" i="52"/>
  <c r="AF100" i="52"/>
  <c r="AF32" i="52"/>
  <c r="AE107" i="52"/>
  <c r="AE73" i="52"/>
  <c r="AD107" i="52"/>
  <c r="AD73" i="52"/>
  <c r="AG100" i="52"/>
  <c r="AG32" i="52"/>
  <c r="Z100" i="52"/>
  <c r="X32" i="52"/>
  <c r="Y32" i="52"/>
  <c r="X50" i="52"/>
  <c r="X9" i="52"/>
  <c r="Y73" i="52"/>
  <c r="AA107" i="52"/>
  <c r="X73" i="52"/>
  <c r="AA100" i="52"/>
  <c r="Z73" i="52"/>
  <c r="X99" i="52" l="1"/>
  <c r="X97" i="52"/>
  <c r="X11" i="52"/>
  <c r="X90" i="52"/>
  <c r="X81" i="52"/>
  <c r="X80" i="52"/>
  <c r="X39" i="52"/>
  <c r="X21" i="52"/>
  <c r="X40" i="52"/>
  <c r="X62" i="52"/>
  <c r="X59" i="52" l="1"/>
  <c r="X57" i="52"/>
  <c r="X18" i="52"/>
  <c r="X16" i="52"/>
</calcChain>
</file>

<file path=xl/sharedStrings.xml><?xml version="1.0" encoding="utf-8"?>
<sst xmlns="http://schemas.openxmlformats.org/spreadsheetml/2006/main" count="580" uniqueCount="223">
  <si>
    <t xml:space="preserve"> </t>
  </si>
  <si>
    <t>[Billions of dollars]</t>
  </si>
  <si>
    <t xml:space="preserve">          To unaffiliated foreigners................................................................................................................................... .....................................................................</t>
  </si>
  <si>
    <t xml:space="preserve">                    Services.............................................................................................................................................................................................................................</t>
  </si>
  <si>
    <t xml:space="preserve">          To affiliated foreigners................................................................................................................................. .....................................................................</t>
  </si>
  <si>
    <t xml:space="preserve">                    Services...............................................................................................................................................................................................................................</t>
  </si>
  <si>
    <t xml:space="preserve">              To foreign affiliates of U.S. parents .......................................................................................................................................................................</t>
  </si>
  <si>
    <t xml:space="preserve">                         Services..............................................................................................................................................................................................................................</t>
  </si>
  <si>
    <t xml:space="preserve">              To foreign parent groups of U.S. affiliates...............................................................................................................................................................................</t>
  </si>
  <si>
    <t xml:space="preserve">                 Less: Costs and profits accruing to foreign persons...................................................................................................................................................................</t>
  </si>
  <si>
    <t xml:space="preserve">                     Compensation of employees of foreign affiliates............................................................................................................................. .............................................................</t>
  </si>
  <si>
    <t xml:space="preserve">                     Other.................................................................................................................................................. .............................................................................</t>
  </si>
  <si>
    <t xml:space="preserve">                 Less: Sales by foreign affiliates to other foreign affiliates of the same parent..............................................................................................................................</t>
  </si>
  <si>
    <t xml:space="preserve">          From unaffiliated foreigners................................................................................................................................... .......................................................</t>
  </si>
  <si>
    <t xml:space="preserve">                    Services................................................................................................................................................................................................................................</t>
  </si>
  <si>
    <t xml:space="preserve">          From affiliated foreigners................................................................................................................................. ......................................................................</t>
  </si>
  <si>
    <t xml:space="preserve">                    Services...................................................................................................................................................................................................................................</t>
  </si>
  <si>
    <t xml:space="preserve">              From foreign affiliates of U.S. parents................................................................................................................................................................................</t>
  </si>
  <si>
    <t xml:space="preserve">              From foreign parent groups of U.S. affiliates.........................................................................................................................................................................................</t>
  </si>
  <si>
    <t xml:space="preserve">                  Less: Costs and profits accruing to U.S. persons.............................................................................................................................................</t>
  </si>
  <si>
    <t xml:space="preserve">                       Compensation of employees of U.S. affiliates............................................................................................................................. ..............................................................</t>
  </si>
  <si>
    <t xml:space="preserve">                       Other.................................................................................................................................................. ..................................................................</t>
  </si>
  <si>
    <t>n.a.</t>
  </si>
  <si>
    <t>Memoranda:</t>
  </si>
  <si>
    <t>Addenda:</t>
  </si>
  <si>
    <t xml:space="preserve">               Foreign content........................................................................................................................................................................................................</t>
  </si>
  <si>
    <t xml:space="preserve">                   Value added by foreign affiliates of U.S. parents................................................................................................................................</t>
  </si>
  <si>
    <t xml:space="preserve">              U.S. content .....................................................................................................................................................................................................................</t>
  </si>
  <si>
    <t xml:space="preserve">             U.S. content......................................................................................................................................... ...........................................................</t>
  </si>
  <si>
    <t xml:space="preserve">                 Value added by U.S. affiliates of foreign parents..................................................................................................................................................</t>
  </si>
  <si>
    <t xml:space="preserve">             Foreign content .....................................................................................................................................................................................................................</t>
  </si>
  <si>
    <t>n.a. Not available</t>
  </si>
  <si>
    <t xml:space="preserve"> ...</t>
  </si>
  <si>
    <t xml:space="preserve">      Exports of goods and services, total (ITA table 1.2, line 2)................................................................................................... ..................................................................................</t>
  </si>
  <si>
    <t xml:space="preserve">              Goods, balance of payments basis (ITA table 1.2, line 3)...........................................................................................................................................................................................</t>
  </si>
  <si>
    <t xml:space="preserve">   Receipts resulting from exports of goods and services and sales by foreign affiliates (line 5 plus line 20) ...........................................................................................................</t>
  </si>
  <si>
    <t xml:space="preserve"> Primary income receipts, except on direct investment (line 29 plus line 33)</t>
  </si>
  <si>
    <t xml:space="preserve">          Sales to nonaffiliates and change in inventories, total  (line 21 minus line 26 plus the change in inventories)....................................................................................................................................................................................</t>
  </si>
  <si>
    <t xml:space="preserve">  Payments resulting from imports of goods and services and sales by U.S. affiliates (line 39 plus line 54)..............................................................................................................</t>
  </si>
  <si>
    <t xml:space="preserve">  Balance on goods, services, and net receipts from sales by affiliates (line 4 minus line 38).......................................................................................................................</t>
  </si>
  <si>
    <t xml:space="preserve">          Sales to nonaffiliates and change in inventories, total </t>
  </si>
  <si>
    <t xml:space="preserve"> Primary income receipts, except on direct investment </t>
  </si>
  <si>
    <t xml:space="preserve">                 Plus: Bank affiliates (net payments)..................................................................................................................................................................................................................</t>
  </si>
  <si>
    <t xml:space="preserve">                 Plus: Bank affiliates  (net receipts)..................................................................................................................................................................................................................................</t>
  </si>
  <si>
    <t xml:space="preserve">              Services (ITA table 1.2, line 13).........................................................................................................................................................................................................</t>
  </si>
  <si>
    <t xml:space="preserve">         Sales to nonaffiliates and change in inventories, total (line 55 minus line 60 plus the change in inventories) ...............................................................................................................................................................</t>
  </si>
  <si>
    <t xml:space="preserve">      Net payments to foreign parents of direct investment income resulting from sales by their U.S. affiliates (ITA table 4.2, line 48)..........................................</t>
  </si>
  <si>
    <t>Exports of goods and services and income receipts (international transactions accounts (ITAs) table 1.2, line 1)........................................................................................................................................................</t>
  </si>
  <si>
    <t xml:space="preserve">        Investment income, except on direct investment………………………………………………………………………………………………………</t>
  </si>
  <si>
    <t xml:space="preserve">        Investment income, except on direct investment……………………………………………………………………………………………………….</t>
  </si>
  <si>
    <t>Equals: Exports of goods and services and income receipts, directional basis…………………………………………………………………..</t>
  </si>
  <si>
    <t xml:space="preserve">      Net receipts by U.S. parents of direct investment income resulting from sales by their foreign affiliates (ITA table 4.2, line 11)....</t>
  </si>
  <si>
    <r>
      <t xml:space="preserve">                   Other foreign content </t>
    </r>
    <r>
      <rPr>
        <vertAlign val="superscript"/>
        <sz val="10"/>
        <rFont val="Arial"/>
        <family val="2"/>
      </rPr>
      <t>7</t>
    </r>
    <r>
      <rPr>
        <sz val="10"/>
        <rFont val="Arial"/>
        <family val="2"/>
      </rPr>
      <t>....................................................................................................................... ...............................................</t>
    </r>
  </si>
  <si>
    <t>Less: Adjustment to convert direct investment receipts to a directional basis (ITA table 4.2, line 8)……………………………………………………</t>
  </si>
  <si>
    <t xml:space="preserve">    Source of the content of foreign affiliates' sales and change in inventories: </t>
  </si>
  <si>
    <t xml:space="preserve">  </t>
  </si>
  <si>
    <t xml:space="preserve">  Primary income payments, except on direct investment (line 63 plus line 66)…………………………………………………………………………………………….</t>
  </si>
  <si>
    <t xml:space="preserve">          Portfolio investment income (ITA table 1.2, line 29)…………………………………………………………………………………………………..</t>
  </si>
  <si>
    <t xml:space="preserve">          Other investment income (ITA table 1.2, line 30)………………………………………………………………………………………………………</t>
  </si>
  <si>
    <t xml:space="preserve">          Reserve asset income (ITA table 1.2, line 31)………………………………………………………………………………………………………….</t>
  </si>
  <si>
    <t xml:space="preserve">        Compensation of employees (ITA table 1.2, line 32) ……………………………………………………………………………………………………</t>
  </si>
  <si>
    <t>Imports of goods and services and income payments (ITA table 1.2, line 34)......................................................................................................................................................................</t>
  </si>
  <si>
    <t xml:space="preserve">      Imports of goods and services, total (ITA table 1.2, line 35)................................................................................................... ..................................................................................</t>
  </si>
  <si>
    <t xml:space="preserve">              Goods, balance of payments basis  (ITA table 1.2, line 36).........................................................................................................................................................................................</t>
  </si>
  <si>
    <t xml:space="preserve">              Services (ITA table 1.2, line 45).........................................................................................................................................................................................................</t>
  </si>
  <si>
    <t xml:space="preserve">          Portfolio investment income (ITA table 1.2, line 61)……………………………………………………………………………………………………..</t>
  </si>
  <si>
    <t xml:space="preserve">          Other investment income (ITA table 1.2, line 62)………………………………………………………………………………………………………</t>
  </si>
  <si>
    <t xml:space="preserve">      Compensation of employees (ITA table 1.2, line 63) …………………………………………………………………………………………………….</t>
  </si>
  <si>
    <t>Secondary income (current transfer) payments (ITA table 1.2, line 64)…………………………………………………………………………….</t>
  </si>
  <si>
    <t xml:space="preserve">  Balance on goods and services (line 5 minus line 39, and ITA table 1.2, line 110)...............................................................................................................................................................................</t>
  </si>
  <si>
    <t xml:space="preserve">  Balance on current account (line 1 minus line 35, and ITA table 1.2, line 109).....................................................................................................................................................................</t>
  </si>
  <si>
    <t>[Millions of dollars]</t>
  </si>
  <si>
    <t>Line</t>
  </si>
  <si>
    <t>ITA1.2</t>
  </si>
  <si>
    <t>ITA4.2</t>
  </si>
  <si>
    <t>IS2.1</t>
  </si>
  <si>
    <t xml:space="preserve">          To affiliated foreigners </t>
  </si>
  <si>
    <t xml:space="preserve">                         Services</t>
  </si>
  <si>
    <t xml:space="preserve">                 Less: Sales by foreign affiliates to other foreign affiliates of the same parent</t>
  </si>
  <si>
    <t xml:space="preserve">                  Less: Costs and profits accruing to U.S. persons</t>
  </si>
  <si>
    <t xml:space="preserve">                 Plus: Bank affiliates (net payments)</t>
  </si>
  <si>
    <t xml:space="preserve">  Balance on goods and services (line 5 minus line 39, and ITA table 1.2, line 110).</t>
  </si>
  <si>
    <t xml:space="preserve">  Balance on goods, services, and net receipts from sales by affiliates (line 4 minus line 38)..</t>
  </si>
  <si>
    <t xml:space="preserve">  Balance on current account (line 1 minus line 35, and ITA table 1.2, line 109)</t>
  </si>
  <si>
    <t xml:space="preserve">              U.S. content </t>
  </si>
  <si>
    <t xml:space="preserve">             Foreign content </t>
  </si>
  <si>
    <t xml:space="preserve">             U.S. content</t>
  </si>
  <si>
    <t xml:space="preserve">        Investment income, except on direct investment</t>
  </si>
  <si>
    <t xml:space="preserve">              From foreign parent groups of U.S. affiliates</t>
  </si>
  <si>
    <t xml:space="preserve">                    Services</t>
  </si>
  <si>
    <t xml:space="preserve">          From affiliated foreigners </t>
  </si>
  <si>
    <t xml:space="preserve">          From unaffiliated foreigners</t>
  </si>
  <si>
    <t xml:space="preserve">                 Plus: Bank affiliates  (net receipts)</t>
  </si>
  <si>
    <t xml:space="preserve">                     Other</t>
  </si>
  <si>
    <t xml:space="preserve">                     Compensation of employees of foreign affiliates</t>
  </si>
  <si>
    <t xml:space="preserve">                 Less: Costs and profits accruing to foreign persons</t>
  </si>
  <si>
    <t xml:space="preserve">              To foreign parent groups of U.S. affiliates</t>
  </si>
  <si>
    <t xml:space="preserve">              To foreign affiliates of U.S. parents </t>
  </si>
  <si>
    <t xml:space="preserve">          To unaffiliated foreigners</t>
  </si>
  <si>
    <t>Equals: Exports of goods and services and income receipts, directional basis</t>
  </si>
  <si>
    <t>ITA1.2!A1</t>
  </si>
  <si>
    <t>ITA4.2!A1</t>
  </si>
  <si>
    <t>IS2.1!A1</t>
  </si>
  <si>
    <t>AmneData!c1</t>
  </si>
  <si>
    <t>AmneData!d1</t>
  </si>
  <si>
    <t>AmneData!e1</t>
  </si>
  <si>
    <t>AmneData!f1</t>
  </si>
  <si>
    <t>AmneData!g1</t>
  </si>
  <si>
    <t>Table 2. Ownership-Based Framework of the U.S. Current Account, 1999-</t>
  </si>
  <si>
    <t>OBF: Ownership-Based Framework</t>
  </si>
  <si>
    <t>Link to iTables</t>
  </si>
  <si>
    <t>Link to International: Supplemental Statistics</t>
  </si>
  <si>
    <t>For assistance, please contact internationalaccounts@bea.gov with the subject “Ownership-Based Framework Support”</t>
  </si>
  <si>
    <t>Less: Adjustment to convert direct investment payments to a directional basis (ITA table 4.2, line 45) ………………………………………………….</t>
  </si>
  <si>
    <t>Equals: Imports of goods and services and income payments, directional basis…………………………………………………………………..</t>
  </si>
  <si>
    <r>
      <t xml:space="preserve">Paste (as values) the contents of column C of AMNE_template (sheet </t>
    </r>
    <r>
      <rPr>
        <sz val="10"/>
        <color theme="4"/>
        <rFont val="Arial"/>
        <family val="2"/>
      </rPr>
      <t>AMNECompile)</t>
    </r>
    <r>
      <rPr>
        <sz val="10"/>
        <rFont val="Arial"/>
        <family val="2"/>
      </rPr>
      <t xml:space="preserve"> for 2019 here:</t>
    </r>
  </si>
  <si>
    <r>
      <t xml:space="preserve">Paste (as values) the contents of column C of AMNE_template (sheet </t>
    </r>
    <r>
      <rPr>
        <sz val="10"/>
        <color theme="4"/>
        <rFont val="Arial"/>
        <family val="2"/>
      </rPr>
      <t>AMNECompile</t>
    </r>
    <r>
      <rPr>
        <sz val="10"/>
        <rFont val="Arial"/>
        <family val="2"/>
      </rPr>
      <t>) for 2020 here:</t>
    </r>
  </si>
  <si>
    <r>
      <t xml:space="preserve">Paste (as values) the contents of column C of AMNE_template (sheet </t>
    </r>
    <r>
      <rPr>
        <sz val="10"/>
        <color theme="4"/>
        <rFont val="Arial"/>
        <family val="2"/>
      </rPr>
      <t>AMNECompile</t>
    </r>
    <r>
      <rPr>
        <sz val="10"/>
        <rFont val="Arial"/>
        <family val="2"/>
      </rPr>
      <t>) for 2021 here:</t>
    </r>
  </si>
  <si>
    <r>
      <t xml:space="preserve">Paste (as values) the contents of column C of AMNE_template (sheet </t>
    </r>
    <r>
      <rPr>
        <sz val="10"/>
        <color theme="4"/>
        <rFont val="Arial"/>
        <family val="2"/>
      </rPr>
      <t>AMNECompile</t>
    </r>
    <r>
      <rPr>
        <sz val="10"/>
        <rFont val="Arial"/>
        <family val="2"/>
      </rPr>
      <t>) for 2022 here:</t>
    </r>
  </si>
  <si>
    <r>
      <t xml:space="preserve">Paste (as values) the contents of column C of AMNE_template (sheet </t>
    </r>
    <r>
      <rPr>
        <sz val="10"/>
        <color theme="4"/>
        <rFont val="Arial"/>
        <family val="2"/>
      </rPr>
      <t>AMNECompile</t>
    </r>
    <r>
      <rPr>
        <sz val="10"/>
        <rFont val="Arial"/>
        <family val="2"/>
      </rPr>
      <t>) for 2023 here:</t>
    </r>
  </si>
  <si>
    <t>etc. for all years being updated</t>
  </si>
  <si>
    <r>
      <t xml:space="preserve">Note: The ITA data are available in BEA's interactive data tables. For details on locating the specific files required to complete this template, refer to Part III in </t>
    </r>
    <r>
      <rPr>
        <i/>
        <sz val="10"/>
        <rFont val="Arial"/>
        <family val="2"/>
      </rPr>
      <t>Ownership-Based Framework Technical Documentation</t>
    </r>
    <r>
      <rPr>
        <sz val="10"/>
        <rFont val="Arial"/>
        <family val="2"/>
      </rPr>
      <t>.</t>
    </r>
  </si>
  <si>
    <r>
      <t xml:space="preserve">Note: The International Services data are available in BEA's interactive data tables. For details on locating the specific files required to complete this template, refer to Part III in </t>
    </r>
    <r>
      <rPr>
        <i/>
        <sz val="10"/>
        <rFont val="Arial"/>
        <family val="2"/>
      </rPr>
      <t>Ownership-Based Framework Technical Documentation</t>
    </r>
    <r>
      <rPr>
        <sz val="10"/>
        <rFont val="Arial"/>
        <family val="2"/>
      </rPr>
      <t>.</t>
    </r>
  </si>
  <si>
    <r>
      <t xml:space="preserve">                    Goods</t>
    </r>
    <r>
      <rPr>
        <vertAlign val="superscript"/>
        <sz val="10"/>
        <rFont val="Arial"/>
        <family val="2"/>
      </rPr>
      <t>1</t>
    </r>
    <r>
      <rPr>
        <sz val="10"/>
        <rFont val="Arial"/>
        <family val="2"/>
      </rPr>
      <t xml:space="preserve">  .............................................................................................................................................................................................................................</t>
    </r>
  </si>
  <si>
    <r>
      <t xml:space="preserve">                    Goods</t>
    </r>
    <r>
      <rPr>
        <vertAlign val="superscript"/>
        <sz val="10"/>
        <rFont val="Arial"/>
        <family val="2"/>
      </rPr>
      <t>1</t>
    </r>
    <r>
      <rPr>
        <sz val="10"/>
        <rFont val="Arial"/>
        <family val="2"/>
      </rPr>
      <t xml:space="preserve"> .............................................................................................................................................................................................................................</t>
    </r>
  </si>
  <si>
    <r>
      <t xml:space="preserve">                         Goods</t>
    </r>
    <r>
      <rPr>
        <vertAlign val="superscript"/>
        <sz val="10"/>
        <rFont val="Arial"/>
        <family val="2"/>
      </rPr>
      <t>1</t>
    </r>
    <r>
      <rPr>
        <sz val="10"/>
        <rFont val="Arial"/>
        <family val="2"/>
      </rPr>
      <t xml:space="preserve">  ...........................................................................................................................................................................................................................</t>
    </r>
  </si>
  <si>
    <r>
      <t xml:space="preserve">                 Sales by foreign affiliates </t>
    </r>
    <r>
      <rPr>
        <vertAlign val="superscript"/>
        <sz val="10"/>
        <rFont val="Arial"/>
        <family val="2"/>
      </rPr>
      <t>2</t>
    </r>
    <r>
      <rPr>
        <sz val="10"/>
        <rFont val="Arial"/>
        <family val="2"/>
      </rPr>
      <t>.................................................................................................................................. ................................................................................</t>
    </r>
  </si>
  <si>
    <r>
      <t xml:space="preserve">                 Less: Foreign affiliates' purchases of goods and services directly from the United States </t>
    </r>
    <r>
      <rPr>
        <b/>
        <vertAlign val="superscript"/>
        <sz val="10"/>
        <rFont val="Arial"/>
        <family val="2"/>
      </rPr>
      <t>3</t>
    </r>
    <r>
      <rPr>
        <sz val="10"/>
        <rFont val="Arial"/>
        <family val="2"/>
      </rPr>
      <t xml:space="preserve"> ..................................... ..................................................</t>
    </r>
  </si>
  <si>
    <r>
      <t xml:space="preserve">                  Sales by U.S. affiliates </t>
    </r>
    <r>
      <rPr>
        <vertAlign val="superscript"/>
        <sz val="10"/>
        <rFont val="Arial"/>
        <family val="2"/>
      </rPr>
      <t>2</t>
    </r>
    <r>
      <rPr>
        <sz val="10"/>
        <rFont val="Arial"/>
        <family val="2"/>
      </rPr>
      <t>.................................................................................................................................................................................................</t>
    </r>
  </si>
  <si>
    <r>
      <t xml:space="preserve">                  Less: U.S. affiliates' purchases of goods and services directly from abroad </t>
    </r>
    <r>
      <rPr>
        <vertAlign val="superscript"/>
        <sz val="10"/>
        <rFont val="Arial"/>
        <family val="2"/>
      </rPr>
      <t>4</t>
    </r>
    <r>
      <rPr>
        <sz val="10"/>
        <rFont val="Arial"/>
        <family val="2"/>
      </rPr>
      <t xml:space="preserve"> ...................................................................................................................................</t>
    </r>
  </si>
  <si>
    <r>
      <t xml:space="preserve">                 Less: Sales by U.S. affiliates to other U.S. affiliates of the same parent </t>
    </r>
    <r>
      <rPr>
        <vertAlign val="superscript"/>
        <sz val="10"/>
        <rFont val="Arial"/>
        <family val="2"/>
      </rPr>
      <t>5</t>
    </r>
    <r>
      <rPr>
        <sz val="10"/>
        <rFont val="Arial"/>
        <family val="2"/>
      </rPr>
      <t>........................................................................................................</t>
    </r>
  </si>
  <si>
    <r>
      <t xml:space="preserve">    Source of the content of foreign affiliates' sales and change in inventories: </t>
    </r>
    <r>
      <rPr>
        <b/>
        <vertAlign val="superscript"/>
        <sz val="10"/>
        <rFont val="Arial"/>
        <family val="2"/>
      </rPr>
      <t>2</t>
    </r>
  </si>
  <si>
    <r>
      <t xml:space="preserve">   Source of the content of U.S. affiliates' sales and change in inventories: </t>
    </r>
    <r>
      <rPr>
        <b/>
        <vertAlign val="superscript"/>
        <sz val="10"/>
        <rFont val="Arial"/>
        <family val="2"/>
      </rPr>
      <t>2,7</t>
    </r>
  </si>
  <si>
    <r>
      <t xml:space="preserve">                 Other U.S. content </t>
    </r>
    <r>
      <rPr>
        <vertAlign val="superscript"/>
        <sz val="10"/>
        <rFont val="Arial"/>
        <family val="2"/>
      </rPr>
      <t>8</t>
    </r>
    <r>
      <rPr>
        <sz val="10"/>
        <rFont val="Arial"/>
        <family val="2"/>
      </rPr>
      <t xml:space="preserve"> .......................................................................................................................... .......................................................</t>
    </r>
  </si>
  <si>
    <t>1. The sources for total U.S. exports and imports of goods are based on Census Bureau tabulations of Customs data. The sources for U.S. parent trade in goods with their foreign affiliates and U.S. affiliate trade in goods with their foreign parent groups are BEA’s annual surveys of financial and operating data of U.S. parents, their foreign affiliates, and foreign-owned U.S. affiliates.</t>
  </si>
  <si>
    <t>2. For 2007-forward, annual data on sales, purchases, costs, and profits for both bank and nonbank affiliates are included in the calculation in lines 21-26, lines 55-60, line 71-75, and lines 76-80.  For 1999-2006, these data for bank affiliates are unavailable.</t>
  </si>
  <si>
    <t xml:space="preserve">3. In principle, purchases of services from the United States should include both purchases from the U.S. parent and purchases from unaffiliated providers. However, data on purchases from unaffiliated providers are unavailable, so for services, line 22 only includes purchases from U.S. parents.  </t>
  </si>
  <si>
    <t>4. In principle, purchases of services from abroad should include both purchases from the foreign parent group and purchases from unaffiliated providers. However, data on purchases from unaffiliated providers are unavailable, so for services, line 56 only includes purchases from the foreign parent groups.</t>
  </si>
  <si>
    <t>5. In principle, sales by U.S. affiliates to other U.S. affiliates of the same foreign parent should be subtracted, but data on these sales are unavailable.  Because U.S. affiliates are generally required to report to BEA on a fully consolidated basis, most of these sales are eliminated through consolidation, and the remaining amount is thought to be negligible.</t>
  </si>
  <si>
    <t>6. Other foreign content (purchases from foreign persons by foreign affiliates) is overstated to the extent that it includes U.S. exports that are embodied in goods and services purchased by foreign affiliates from foreign suppliers.</t>
  </si>
  <si>
    <t>7. In principle, the sales exclude the affiliates' sales to other affiliates of their parent.  For U.S. affiliates, data on sales to other affiliates are unavailable, but these sales are thought to be negligible. (See footnote 6.)</t>
  </si>
  <si>
    <t>8. Other U.S. content (purchases from U.S. persons by U.S. affiliates) is overstated to the extent that it includes U.S. imports that are embodied in goods and services purchased by U.S. affiliates from U.S. suppliers.</t>
  </si>
  <si>
    <t xml:space="preserve">Exports of goods and services and income receipts </t>
  </si>
  <si>
    <t>Less: Adjustment to convert direct investment receipts to a directional basis</t>
  </si>
  <si>
    <t xml:space="preserve">   Receipts resulting from exports of goods and services and sales by foreign affiliates </t>
  </si>
  <si>
    <t xml:space="preserve">      Exports of goods and services, total </t>
  </si>
  <si>
    <t xml:space="preserve">              Goods, balance of payments basis </t>
  </si>
  <si>
    <t xml:space="preserve">              Services </t>
  </si>
  <si>
    <t xml:space="preserve">                    Goods  </t>
  </si>
  <si>
    <t xml:space="preserve">                    Goods</t>
  </si>
  <si>
    <t xml:space="preserve">                         Goods</t>
  </si>
  <si>
    <t xml:space="preserve">                         Goods  </t>
  </si>
  <si>
    <t xml:space="preserve">      Net receipts by U.S. parents of direct investment income resulting from sales by their foreign affiliates </t>
  </si>
  <si>
    <t xml:space="preserve">                 Sales by foreign affiliates </t>
  </si>
  <si>
    <t xml:space="preserve">                 Less: Foreign affiliates' purchases of goods and services directly from the United States  </t>
  </si>
  <si>
    <t xml:space="preserve">          Portfolio investment income </t>
  </si>
  <si>
    <t xml:space="preserve">          Other investment income</t>
  </si>
  <si>
    <t xml:space="preserve">          Reserve asset income </t>
  </si>
  <si>
    <t xml:space="preserve">        Compensation of employees</t>
  </si>
  <si>
    <t xml:space="preserve">Imports of goods and services and income payments </t>
  </si>
  <si>
    <t xml:space="preserve">Less: Adjustment to convert direct investment payments to a directional basis </t>
  </si>
  <si>
    <t>Equals: Imports of goods and services and income payments, directional basis</t>
  </si>
  <si>
    <t xml:space="preserve">  Payments resulting from imports of goods and services and sales by U.S. affiliates </t>
  </si>
  <si>
    <t xml:space="preserve">      Imports of goods and services, total</t>
  </si>
  <si>
    <t xml:space="preserve">              Goods, balance of payments basis  </t>
  </si>
  <si>
    <t xml:space="preserve">              Services</t>
  </si>
  <si>
    <t xml:space="preserve">              From foreign affiliates of U.S. parents</t>
  </si>
  <si>
    <t xml:space="preserve">      Net payments to foreign parents of direct investment income resulting from sales by their U.S. affiliates </t>
  </si>
  <si>
    <t xml:space="preserve">                  Sales by U.S. affiliates </t>
  </si>
  <si>
    <t xml:space="preserve">                  Less: U.S. affiliates' purchases of goods and services directly from abroad </t>
  </si>
  <si>
    <t xml:space="preserve">                       Compensation of employees of U.S. affiliates</t>
  </si>
  <si>
    <t xml:space="preserve">                       Other</t>
  </si>
  <si>
    <t xml:space="preserve">                 Less: Sales by U.S. affiliates to other U.S. affiliates of the same parent </t>
  </si>
  <si>
    <t xml:space="preserve">  Primary income payments, except on direct investment</t>
  </si>
  <si>
    <t xml:space="preserve">      Compensation of employees </t>
  </si>
  <si>
    <t xml:space="preserve">Secondary income (current transfer) payments </t>
  </si>
  <si>
    <t xml:space="preserve">               Foreign content</t>
  </si>
  <si>
    <t xml:space="preserve">                   Value added by foreign affiliates of U.S. parents</t>
  </si>
  <si>
    <t xml:space="preserve">                   Other foreign content </t>
  </si>
  <si>
    <t xml:space="preserve">   Source of the content of U.S. affiliates' sales and change in inventories:</t>
  </si>
  <si>
    <t xml:space="preserve">         Sales to nonaffiliates and change in inventories, total  </t>
  </si>
  <si>
    <t xml:space="preserve">                 Value added by U.S. affiliates of foreign parents</t>
  </si>
  <si>
    <t xml:space="preserve">                 Other U.S. content </t>
  </si>
  <si>
    <t>ITA/IS table</t>
  </si>
  <si>
    <t>ITA/IS line</t>
  </si>
  <si>
    <t>Historical AMNE data from Ownership-Based Framework table 2, 1999-2018</t>
  </si>
  <si>
    <t>Ownership-based framework template for compiling table 2</t>
  </si>
  <si>
    <r>
      <t xml:space="preserve">This workbook will assist data users in completing Ownership-Based Framework table 2. This worksheet, </t>
    </r>
    <r>
      <rPr>
        <i/>
        <sz val="12"/>
        <color theme="4"/>
        <rFont val="Calibri"/>
        <family val="2"/>
      </rPr>
      <t>START.HERE.OBF</t>
    </r>
    <r>
      <rPr>
        <i/>
        <sz val="12"/>
        <rFont val="Calibri"/>
        <family val="2"/>
      </rPr>
      <t>,</t>
    </r>
    <r>
      <rPr>
        <i/>
        <sz val="12"/>
        <color theme="4"/>
        <rFont val="Calibri"/>
        <family val="2"/>
      </rPr>
      <t xml:space="preserve"> </t>
    </r>
    <r>
      <rPr>
        <sz val="12"/>
        <rFont val="Calibri"/>
        <family val="2"/>
      </rPr>
      <t xml:space="preserve">contains basic instructions. For additional details, see </t>
    </r>
    <r>
      <rPr>
        <i/>
        <sz val="12"/>
        <rFont val="Calibri"/>
        <family val="2"/>
      </rPr>
      <t>Ownership-Based Framework Technical Documentation</t>
    </r>
    <r>
      <rPr>
        <sz val="12"/>
        <rFont val="Calibri"/>
        <family val="2"/>
      </rPr>
      <t xml:space="preserve">, which is available on the </t>
    </r>
    <r>
      <rPr>
        <i/>
        <sz val="12"/>
        <rFont val="Calibri"/>
        <family val="2"/>
      </rPr>
      <t>International Services: Supplemental Statistics</t>
    </r>
    <r>
      <rPr>
        <sz val="12"/>
        <rFont val="Calibri"/>
        <family val="2"/>
      </rPr>
      <t xml:space="preserve"> webpage (linked at right).  Note that AMNE data needed at step 4 must be processed in a separate workbook, </t>
    </r>
    <r>
      <rPr>
        <b/>
        <i/>
        <sz val="12"/>
        <color theme="4"/>
        <rFont val="Calibri"/>
        <family val="2"/>
      </rPr>
      <t>AMNE_template,</t>
    </r>
    <r>
      <rPr>
        <sz val="12"/>
        <rFont val="Calibri"/>
        <family val="2"/>
      </rPr>
      <t xml:space="preserve"> before being copied into this workbook.  Data users are advised to update table 2 between December and May to ensure that it is based on the latest available source data published from the International Transactions Accounts (ITAs), International Services (IS), and activities of multinationals (AMNE) statistics and to avoid potential mismatches in source-data vintages and availability compared to those underlying BEA’s published presentation of table 2.</t>
    </r>
  </si>
  <si>
    <t>Table 2 line description</t>
  </si>
  <si>
    <t xml:space="preserve">Table 2 line </t>
  </si>
  <si>
    <t>ITA/IS description</t>
  </si>
  <si>
    <t>Updates to table 2, years 2019 - forward</t>
  </si>
  <si>
    <t>Table 2 line</t>
  </si>
  <si>
    <t>Description</t>
  </si>
  <si>
    <t xml:space="preserve">DO NOT EDIT. This sheet will populate automatically. </t>
  </si>
  <si>
    <t>Do not edit. This sheet contains historical statistics no longer subject to revision.</t>
  </si>
  <si>
    <t>Paste downloaded ITA table 1.2 here:</t>
  </si>
  <si>
    <t>Paste downloaded ITA table 4.2 here:</t>
  </si>
  <si>
    <t>Paste downloaded IS table 2.1 here:</t>
  </si>
  <si>
    <r>
      <t xml:space="preserve">AMNE data must be processed by the </t>
    </r>
    <r>
      <rPr>
        <b/>
        <i/>
        <sz val="10"/>
        <color theme="4"/>
        <rFont val="Arial"/>
        <family val="2"/>
      </rPr>
      <t>AMNE_template</t>
    </r>
    <r>
      <rPr>
        <sz val="10"/>
        <rFont val="Arial"/>
        <family val="2"/>
      </rPr>
      <t xml:space="preserve"> workbook for each reference year of data that needs updating </t>
    </r>
    <r>
      <rPr>
        <u/>
        <sz val="10"/>
        <rFont val="Arial"/>
        <family val="2"/>
      </rPr>
      <t>before</t>
    </r>
    <r>
      <rPr>
        <sz val="10"/>
        <rFont val="Arial"/>
        <family val="2"/>
      </rPr>
      <t xml:space="preserve"> being pasted into this file. Use one copy of </t>
    </r>
    <r>
      <rPr>
        <b/>
        <i/>
        <sz val="10"/>
        <color theme="4"/>
        <rFont val="Arial"/>
        <family val="2"/>
      </rPr>
      <t>AMNE_template</t>
    </r>
    <r>
      <rPr>
        <sz val="10"/>
        <rFont val="Arial"/>
        <family val="2"/>
      </rPr>
      <t xml:space="preserve"> for each year of AMNE data.  </t>
    </r>
  </si>
  <si>
    <r>
      <t xml:space="preserve">    The contents of the sheets where data were pasted in steps 1-4 above will automatically populate the worksheet </t>
    </r>
    <r>
      <rPr>
        <i/>
        <sz val="10"/>
        <color theme="4"/>
        <rFont val="Arial"/>
        <family val="2"/>
      </rPr>
      <t>TEMPLATE_Table2</t>
    </r>
    <r>
      <rPr>
        <sz val="10"/>
        <rFont val="Arial"/>
        <family val="2"/>
      </rPr>
      <t xml:space="preserve"> (via updates to the sheets </t>
    </r>
    <r>
      <rPr>
        <i/>
        <sz val="10"/>
        <color theme="4"/>
        <rFont val="Arial"/>
        <family val="2"/>
      </rPr>
      <t>GetItaISData</t>
    </r>
    <r>
      <rPr>
        <sz val="10"/>
        <rFont val="Arial"/>
        <family val="2"/>
      </rPr>
      <t xml:space="preserve"> and </t>
    </r>
    <r>
      <rPr>
        <i/>
        <sz val="10"/>
        <color theme="4"/>
        <rFont val="Arial"/>
        <family val="2"/>
      </rPr>
      <t>Compiler</t>
    </r>
    <r>
      <rPr>
        <sz val="10"/>
        <rFont val="Arial"/>
        <family val="2"/>
      </rPr>
      <t xml:space="preserve">). No manual edits should be made to </t>
    </r>
    <r>
      <rPr>
        <i/>
        <sz val="10"/>
        <color theme="4"/>
        <rFont val="Arial"/>
        <family val="2"/>
      </rPr>
      <t>TEMPLATE_Table2</t>
    </r>
    <r>
      <rPr>
        <sz val="10"/>
        <rFont val="Arial"/>
        <family val="2"/>
      </rPr>
      <t xml:space="preserve">, </t>
    </r>
    <r>
      <rPr>
        <i/>
        <sz val="10"/>
        <color theme="4"/>
        <rFont val="Arial"/>
        <family val="2"/>
      </rPr>
      <t>HistoricalAMNE</t>
    </r>
    <r>
      <rPr>
        <sz val="10"/>
        <rFont val="Arial"/>
        <family val="2"/>
      </rPr>
      <t xml:space="preserve">, </t>
    </r>
    <r>
      <rPr>
        <i/>
        <sz val="10"/>
        <color theme="4"/>
        <rFont val="Arial"/>
        <family val="2"/>
      </rPr>
      <t>GetItaISData</t>
    </r>
    <r>
      <rPr>
        <sz val="10"/>
        <rFont val="Arial"/>
        <family val="2"/>
      </rPr>
      <t xml:space="preserve">, or </t>
    </r>
    <r>
      <rPr>
        <i/>
        <sz val="10"/>
        <color theme="4"/>
        <rFont val="Arial"/>
        <family val="2"/>
      </rPr>
      <t>Compiler</t>
    </r>
    <r>
      <rPr>
        <sz val="10"/>
        <rFont val="Arial"/>
        <family val="2"/>
      </rPr>
      <t>.</t>
    </r>
  </si>
  <si>
    <r>
      <t xml:space="preserve">   If the </t>
    </r>
    <r>
      <rPr>
        <b/>
        <i/>
        <sz val="10"/>
        <color theme="4"/>
        <rFont val="Arial"/>
        <family val="2"/>
      </rPr>
      <t xml:space="preserve">AmneData </t>
    </r>
    <r>
      <rPr>
        <sz val="10"/>
        <rFont val="Arial"/>
        <family val="2"/>
      </rPr>
      <t>sheet is being updated after December 2023, any preliminary statistics for years 2020 and later would need to be reprocessed to obtain the revised version of the statistics. Any revised AMNE statistics for these years require no further processing.</t>
    </r>
  </si>
  <si>
    <t>Addenda for compiling updates to Table 2 beginning in December 2022</t>
  </si>
  <si>
    <t>Value of exports goods exported to foreign affiliates of U.S. parents included in line 22 calculation (=line 22 - line 16)</t>
  </si>
  <si>
    <t>Secondary income (current transfer) payments (ITA table 1.2, line 33)……………………………………………………………………………….</t>
  </si>
  <si>
    <t>Secondary income (current transfer) payments</t>
  </si>
  <si>
    <r>
      <t xml:space="preserve">Follow the instructions below to paste the AMNE data for a particular reference year into the appropriate location.  For additional details, see the instruction at step 10 in the sheet </t>
    </r>
    <r>
      <rPr>
        <i/>
        <sz val="10"/>
        <color theme="4"/>
        <rFont val="Arial"/>
        <family val="2"/>
      </rPr>
      <t xml:space="preserve">START.HERE.AMNE </t>
    </r>
    <r>
      <rPr>
        <sz val="10"/>
        <rFont val="Arial"/>
        <family val="2"/>
      </rPr>
      <t xml:space="preserve">in the </t>
    </r>
    <r>
      <rPr>
        <b/>
        <i/>
        <sz val="10"/>
        <color theme="4"/>
        <rFont val="Arial"/>
        <family val="2"/>
      </rPr>
      <t xml:space="preserve">AMNE_template </t>
    </r>
    <r>
      <rPr>
        <sz val="10"/>
        <rFont val="Arial"/>
        <family val="2"/>
      </rPr>
      <t xml:space="preserve">and part III.E in the </t>
    </r>
    <r>
      <rPr>
        <i/>
        <sz val="10"/>
        <rFont val="Arial"/>
        <family val="2"/>
      </rPr>
      <t>Ownership-Based Framework Technical Documentation</t>
    </r>
    <r>
      <rPr>
        <sz val="10"/>
        <rFont val="Arial"/>
        <family val="2"/>
      </rPr>
      <t>.</t>
    </r>
  </si>
  <si>
    <t>Data values from the AMNE template</t>
  </si>
  <si>
    <t>The AMNE template does not provide values for lines shown in gray.</t>
  </si>
  <si>
    <t>Data values from ITA tables 1.2 and 4.2 and IS table 2.1</t>
  </si>
  <si>
    <t>Neither ITA nor IS tables provide values for lines shown in gray.</t>
  </si>
  <si>
    <t>Historical AMNE statistics do not provide values for lines shown in gray.</t>
  </si>
  <si>
    <t xml:space="preserve">  Balance on goods, services, and net receipts from sales by affiliates (line 4 minus line 38)</t>
  </si>
  <si>
    <t xml:space="preserve">  Balance on goods and services (line 5 minus line 39, and ITA table 1.2, line 110)</t>
  </si>
  <si>
    <t>(…) Not applicable</t>
  </si>
  <si>
    <r>
      <rPr>
        <b/>
        <sz val="10"/>
        <rFont val="Arial"/>
        <family val="2"/>
      </rPr>
      <t>Note:</t>
    </r>
    <r>
      <rPr>
        <sz val="10"/>
        <rFont val="Arial"/>
        <family val="2"/>
      </rPr>
      <t xml:space="preserve"> The </t>
    </r>
    <r>
      <rPr>
        <i/>
        <sz val="10"/>
        <color theme="4"/>
        <rFont val="Arial"/>
        <family val="2"/>
      </rPr>
      <t xml:space="preserve">TEMPLATE_Table2 </t>
    </r>
    <r>
      <rPr>
        <sz val="10"/>
        <rFont val="Arial"/>
        <family val="2"/>
      </rPr>
      <t xml:space="preserve">worksheet has been populated with the latest available (as of April 2022) AMNE statistics through 2018 using data in </t>
    </r>
    <r>
      <rPr>
        <i/>
        <sz val="10"/>
        <color theme="4"/>
        <rFont val="Arial"/>
        <family val="2"/>
      </rPr>
      <t>HistoricalAMNE</t>
    </r>
    <r>
      <rPr>
        <sz val="10"/>
        <rFont val="Arial"/>
        <family val="2"/>
      </rPr>
      <t xml:space="preserve">. For future updates, AMNE statistics for years 2018 and earlier do not need to be updated in table 2 because they are revised and, therefore, should not be subject to future revisions. For reference years 2019 and forward, AMNE data will be released or revised and will need to be incorporated via the steps above and in the </t>
    </r>
    <r>
      <rPr>
        <b/>
        <i/>
        <sz val="10"/>
        <color theme="4"/>
        <rFont val="Arial"/>
        <family val="2"/>
      </rPr>
      <t>AMNE_template</t>
    </r>
    <r>
      <rPr>
        <sz val="10"/>
        <rFont val="Arial"/>
        <family val="2"/>
      </rPr>
      <t>.</t>
    </r>
  </si>
  <si>
    <t>Note: Ensure that ITA table 4.2 has been downloaded for years 1999 forward only.</t>
  </si>
  <si>
    <t>Last updated: December 2022</t>
  </si>
  <si>
    <t>Flag: data has been pasted into AmneData (0/1)</t>
  </si>
  <si>
    <t>Flag: AmneData can be used (=1)</t>
  </si>
  <si>
    <t>Flag: AMNE data available for this year (1=available)</t>
  </si>
  <si>
    <t>Flag:  ITA/IS data available for this year (1=available)</t>
  </si>
  <si>
    <r>
      <t xml:space="preserve">Data copied from </t>
    </r>
    <r>
      <rPr>
        <b/>
        <i/>
        <sz val="10"/>
        <color rgb="FFFF0000"/>
        <rFont val="Arial"/>
        <family val="2"/>
      </rPr>
      <t>AMNE_template</t>
    </r>
    <r>
      <rPr>
        <sz val="10"/>
        <color rgb="FFFF0000"/>
        <rFont val="Arial"/>
        <family val="2"/>
      </rPr>
      <t xml:space="preserve"> (sheet </t>
    </r>
    <r>
      <rPr>
        <i/>
        <sz val="10"/>
        <color rgb="FFFF0000"/>
        <rFont val="Arial"/>
        <family val="2"/>
      </rPr>
      <t>AmneCompile</t>
    </r>
    <r>
      <rPr>
        <sz val="10"/>
        <color rgb="FFFF0000"/>
        <rFont val="Arial"/>
        <family val="2"/>
      </rPr>
      <t>) should be pasted in this sheet according to the instructions in step 4 in the START.HERE.OBF tab.</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</si>
</sst>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164" formatCode="0.0"/>
    <numFmt numFmtId="165" formatCode="#,##0.0"/>
    <numFmt numFmtId="166" formatCode="#,##0.000"/>
  </numFmts>
  <fonts count="53" x14ac:knownFonts="1">
    <font>
      <sz val="10"/>
      <name val="Arial"/>
    </font>
    <font>
      <b/>
      <sz val="18"/>
      <name val="Arial"/>
      <family val="2"/>
    </font>
    <font>
      <b/>
      <sz val="12"/>
      <name val="Arial"/>
      <family val="2"/>
    </font>
    <font>
      <b/>
      <sz val="10"/>
      <name val="Arial"/>
      <family val="2"/>
    </font>
    <font>
      <sz val="10"/>
      <name val="Arial"/>
      <family val="2"/>
    </font>
    <font>
      <u/>
      <sz val="7.5"/>
      <color indexed="12"/>
      <name val="Arial"/>
      <family val="2"/>
    </font>
    <font>
      <b/>
      <i/>
      <sz val="10"/>
      <name val="Arial"/>
      <family val="2"/>
    </font>
    <font>
      <sz val="10"/>
      <name val="Arial"/>
      <family val="2"/>
    </font>
    <font>
      <sz val="12"/>
      <name val="Arial"/>
      <family val="2"/>
    </font>
    <font>
      <sz val="16"/>
      <name val="Arial"/>
      <family val="2"/>
    </font>
    <font>
      <sz val="10"/>
      <name val="Arial"/>
      <family val="2"/>
    </font>
    <font>
      <vertAlign val="superscript"/>
      <sz val="10"/>
      <name val="Arial"/>
      <family val="2"/>
    </font>
    <font>
      <b/>
      <vertAlign val="superscript"/>
      <sz val="10"/>
      <name val="Arial"/>
      <family val="2"/>
    </font>
    <font>
      <sz val="10"/>
      <name val="Arial"/>
      <family val="2"/>
    </font>
    <font>
      <b/>
      <sz val="14"/>
      <name val="Arial"/>
      <family val="2"/>
    </font>
    <font>
      <sz val="9"/>
      <name val="Arial"/>
      <family val="2"/>
    </font>
    <font>
      <sz val="10"/>
      <name val="Arial"/>
      <family val="2"/>
    </font>
    <font>
      <u/>
      <sz val="10"/>
      <color indexed="12"/>
      <name val="Arial"/>
      <family val="2"/>
    </font>
    <font>
      <b/>
      <sz val="18"/>
      <name val="Arial"/>
      <family val="2"/>
    </font>
    <font>
      <b/>
      <sz val="12"/>
      <name val="Arial"/>
      <family val="2"/>
    </font>
    <font>
      <b/>
      <sz val="10"/>
      <name val="Arial Narrow"/>
      <family val="2"/>
    </font>
    <font>
      <sz val="12"/>
      <name val="Calibri"/>
      <family val="2"/>
    </font>
    <font>
      <sz val="10"/>
      <name val="Arial"/>
      <family val="2"/>
    </font>
    <font>
      <sz val="11"/>
      <name val="Calibri"/>
      <family val="2"/>
    </font>
    <font>
      <i/>
      <sz val="10"/>
      <name val="Arial"/>
      <family val="2"/>
    </font>
    <font>
      <i/>
      <sz val="10"/>
      <name val="Arial"/>
      <family val="2"/>
    </font>
    <font>
      <sz val="10"/>
      <name val="Arial"/>
      <family val="2"/>
    </font>
    <font>
      <sz val="11"/>
      <color theme="1"/>
      <name val="Calibri"/>
      <family val="2"/>
      <scheme val="minor"/>
    </font>
    <font>
      <sz val="11"/>
      <color indexed="8"/>
      <name val="Calibri"/>
      <family val="2"/>
      <scheme val="minor"/>
    </font>
    <font>
      <sz val="10"/>
      <color theme="5"/>
      <name val="Arial"/>
      <family val="2"/>
    </font>
    <font>
      <sz val="10"/>
      <color theme="7"/>
      <name val="Arial"/>
      <family val="2"/>
    </font>
    <font>
      <i/>
      <sz val="10"/>
      <color rgb="FF00B050"/>
      <name val="Arial"/>
      <family val="2"/>
    </font>
    <font>
      <sz val="10"/>
      <color rgb="FFFF0000"/>
      <name val="Arial"/>
      <family val="2"/>
    </font>
    <font>
      <i/>
      <sz val="10"/>
      <color rgb="FFFF0000"/>
      <name val="Arial"/>
      <family val="2"/>
    </font>
    <font>
      <b/>
      <sz val="10"/>
      <color rgb="FFFF0000"/>
      <name val="Arial"/>
      <family val="2"/>
    </font>
    <font>
      <sz val="12"/>
      <color rgb="FFFF0000"/>
      <name val="Arial"/>
      <family val="2"/>
    </font>
    <font>
      <b/>
      <i/>
      <sz val="10"/>
      <color theme="4"/>
      <name val="Arial"/>
      <family val="2"/>
    </font>
    <font>
      <i/>
      <sz val="10"/>
      <color theme="4"/>
      <name val="Arial"/>
      <family val="2"/>
    </font>
    <font>
      <b/>
      <u/>
      <sz val="10"/>
      <color theme="4"/>
      <name val="Arial"/>
      <family val="2"/>
    </font>
    <font>
      <u/>
      <sz val="10"/>
      <name val="Arial"/>
      <family val="2"/>
    </font>
    <font>
      <i/>
      <sz val="12"/>
      <color theme="4"/>
      <name val="Calibri"/>
      <family val="2"/>
    </font>
    <font>
      <i/>
      <sz val="12"/>
      <name val="Calibri"/>
      <family val="2"/>
    </font>
    <font>
      <b/>
      <i/>
      <sz val="12"/>
      <color theme="4"/>
      <name val="Calibri"/>
      <family val="2"/>
    </font>
    <font>
      <sz val="10"/>
      <color theme="4"/>
      <name val="Arial"/>
      <family val="2"/>
    </font>
    <font>
      <u/>
      <sz val="10"/>
      <color theme="4"/>
      <name val="Arial"/>
      <family val="2"/>
    </font>
    <font>
      <b/>
      <i/>
      <sz val="10"/>
      <color rgb="FFFF0000"/>
      <name val="Arial"/>
      <family val="2"/>
    </font>
    <font>
      <sz val="10"/>
      <color theme="0"/>
      <name val="Arial"/>
      <family val="2"/>
    </font>
    <font>
      <sz val="9"/>
      <color rgb="FFFF0000"/>
      <name val="Arial Narrow"/>
      <family val="2"/>
    </font>
    <font>
      <b/>
      <sz val="9"/>
      <name val="Arial Narrow"/>
      <family val="2"/>
    </font>
    <font>
      <sz val="9"/>
      <name val="Arial Narrow"/>
      <family val="2"/>
    </font>
    <font>
      <sz val="10"/>
      <name val="Calibri"/>
      <family val="2"/>
    </font>
    <font>
      <i/>
      <sz val="10"/>
      <color theme="0" tint="-0.249977111117893"/>
      <name val="Arial"/>
      <family val="2"/>
    </font>
    <font>
      <b/>
      <sz val="10"/>
      <color theme="0"/>
      <name val="Arial"/>
      <family val="2"/>
    </font>
  </fonts>
  <fills count="5">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theme="0" tint="-0.14999847407452621"/>
        <bgColor indexed="64"/>
      </patternFill>
    </fill>
  </fills>
  <borders count="6">
    <border>
      <left/>
      <right/>
      <top/>
      <bottom/>
      <diagonal/>
    </border>
    <border>
      <left/>
      <right/>
      <top style="double">
        <color indexed="0"/>
      </top>
      <bottom/>
      <diagonal/>
    </border>
    <border>
      <left/>
      <right/>
      <top style="thin">
        <color indexed="64"/>
      </top>
      <bottom style="thin">
        <color indexed="64"/>
      </bottom>
      <diagonal/>
    </border>
    <border>
      <left/>
      <right/>
      <top style="thin">
        <color indexed="0"/>
      </top>
      <bottom style="thin">
        <color indexed="0"/>
      </bottom>
      <diagonal/>
    </border>
    <border>
      <left/>
      <right/>
      <top style="thin">
        <color indexed="64"/>
      </top>
      <bottom/>
      <diagonal/>
    </border>
    <border>
      <left/>
      <right/>
      <top/>
      <bottom style="thin">
        <color indexed="64"/>
      </bottom>
      <diagonal/>
    </border>
  </borders>
  <cellStyleXfs count="73">
    <xf numFmtId="0" fontId="0" fillId="0" borderId="0">
      <alignment vertical="top"/>
    </xf>
    <xf numFmtId="4" fontId="10" fillId="0" borderId="0" applyFont="0" applyFill="0" applyBorder="0" applyAlignment="0" applyProtection="0"/>
    <xf numFmtId="4" fontId="4" fillId="0" borderId="0" applyFont="0" applyFill="0" applyBorder="0" applyAlignment="0" applyProtection="0"/>
    <xf numFmtId="3" fontId="10" fillId="0" borderId="0" applyFont="0" applyFill="0" applyBorder="0" applyAlignment="0" applyProtection="0"/>
    <xf numFmtId="3" fontId="4" fillId="0" borderId="0" applyFont="0" applyFill="0" applyBorder="0" applyAlignment="0" applyProtection="0"/>
    <xf numFmtId="5" fontId="10" fillId="0" borderId="0" applyFont="0" applyFill="0" applyBorder="0" applyAlignment="0" applyProtection="0"/>
    <xf numFmtId="5" fontId="4" fillId="0" borderId="0" applyFont="0" applyFill="0" applyBorder="0" applyAlignment="0" applyProtection="0"/>
    <xf numFmtId="0" fontId="10" fillId="0" borderId="0" applyFont="0" applyFill="0" applyBorder="0" applyAlignment="0" applyProtection="0"/>
    <xf numFmtId="0" fontId="4" fillId="0" borderId="0" applyFont="0" applyFill="0" applyBorder="0" applyAlignment="0" applyProtection="0"/>
    <xf numFmtId="2" fontId="10" fillId="0" borderId="0" applyFont="0" applyFill="0" applyBorder="0" applyAlignment="0" applyProtection="0"/>
    <xf numFmtId="2" fontId="4" fillId="0" borderId="0" applyFont="0" applyFill="0" applyBorder="0" applyAlignment="0" applyProtection="0"/>
    <xf numFmtId="0" fontId="1" fillId="0" borderId="0" applyNumberFormat="0" applyFont="0" applyFill="0" applyAlignment="0" applyProtection="0"/>
    <xf numFmtId="0" fontId="18" fillId="0" borderId="0" applyNumberFormat="0" applyFont="0" applyFill="0" applyAlignment="0" applyProtection="0"/>
    <xf numFmtId="0" fontId="2" fillId="0" borderId="0" applyNumberFormat="0" applyFont="0" applyFill="0" applyAlignment="0" applyProtection="0"/>
    <xf numFmtId="0" fontId="19" fillId="0" borderId="0" applyNumberFormat="0" applyFont="0" applyFill="0" applyAlignment="0" applyProtection="0"/>
    <xf numFmtId="0" fontId="5" fillId="0" borderId="0" applyNumberFormat="0" applyFill="0" applyBorder="0" applyAlignment="0" applyProtection="0">
      <alignment vertical="top"/>
      <protection locked="0"/>
    </xf>
    <xf numFmtId="0" fontId="17" fillId="0" borderId="0" applyNumberFormat="0" applyFill="0" applyBorder="0" applyAlignment="0" applyProtection="0">
      <alignment vertical="top"/>
      <protection locked="0"/>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6" fillId="0" borderId="0"/>
    <xf numFmtId="0" fontId="4" fillId="0" borderId="0"/>
    <xf numFmtId="0" fontId="4" fillId="0" borderId="0"/>
    <xf numFmtId="0" fontId="4" fillId="0" borderId="0"/>
    <xf numFmtId="0" fontId="4" fillId="0" borderId="0"/>
    <xf numFmtId="0" fontId="13" fillId="0" borderId="0">
      <alignment vertical="top"/>
    </xf>
    <xf numFmtId="0" fontId="4" fillId="0" borderId="0">
      <alignment vertical="top"/>
    </xf>
    <xf numFmtId="0" fontId="4" fillId="0" borderId="0"/>
    <xf numFmtId="0" fontId="4" fillId="0" borderId="0"/>
    <xf numFmtId="0" fontId="4" fillId="0" borderId="0"/>
    <xf numFmtId="0" fontId="4" fillId="0" borderId="0"/>
    <xf numFmtId="0" fontId="16" fillId="0" borderId="0"/>
    <xf numFmtId="0" fontId="4" fillId="0" borderId="0"/>
    <xf numFmtId="0" fontId="4" fillId="0" borderId="0"/>
    <xf numFmtId="0" fontId="16" fillId="0" borderId="0"/>
    <xf numFmtId="0" fontId="4" fillId="0" borderId="0"/>
    <xf numFmtId="0" fontId="4" fillId="0" borderId="0"/>
    <xf numFmtId="0" fontId="16" fillId="0" borderId="0"/>
    <xf numFmtId="0" fontId="4" fillId="0" borderId="0"/>
    <xf numFmtId="0" fontId="4" fillId="0" borderId="0"/>
    <xf numFmtId="0" fontId="16" fillId="0" borderId="0"/>
    <xf numFmtId="0" fontId="4" fillId="0" borderId="0"/>
    <xf numFmtId="0" fontId="4" fillId="0" borderId="0"/>
    <xf numFmtId="0" fontId="4" fillId="0" borderId="0">
      <alignment vertical="top"/>
    </xf>
    <xf numFmtId="0" fontId="22" fillId="0" borderId="0"/>
    <xf numFmtId="0" fontId="4" fillId="0" borderId="0"/>
    <xf numFmtId="0" fontId="22" fillId="0" borderId="0"/>
    <xf numFmtId="0" fontId="4" fillId="0" borderId="0"/>
    <xf numFmtId="0" fontId="27" fillId="0" borderId="0"/>
    <xf numFmtId="0" fontId="28"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10" fontId="10" fillId="0" borderId="0" applyFont="0" applyFill="0" applyBorder="0" applyAlignment="0" applyProtection="0"/>
    <xf numFmtId="10" fontId="4" fillId="0" borderId="0" applyFont="0" applyFill="0" applyBorder="0" applyAlignment="0" applyProtection="0"/>
    <xf numFmtId="0" fontId="10" fillId="0" borderId="1" applyNumberFormat="0" applyFont="0" applyBorder="0" applyAlignment="0" applyProtection="0"/>
    <xf numFmtId="0" fontId="4" fillId="0" borderId="1" applyNumberFormat="0" applyFont="0" applyBorder="0" applyAlignment="0" applyProtection="0"/>
  </cellStyleXfs>
  <cellXfs count="234">
    <xf numFmtId="0" fontId="0" fillId="0" borderId="0" xfId="0" applyAlignment="1"/>
    <xf numFmtId="0" fontId="4" fillId="0" borderId="0" xfId="0" applyFont="1" applyBorder="1" applyAlignment="1">
      <alignment horizontal="center"/>
    </xf>
    <xf numFmtId="15" fontId="4" fillId="0" borderId="0" xfId="0" applyNumberFormat="1" applyFont="1" applyBorder="1" applyAlignment="1"/>
    <xf numFmtId="0" fontId="4" fillId="0" borderId="0" xfId="0" applyFont="1" applyFill="1" applyBorder="1" applyAlignment="1"/>
    <xf numFmtId="0" fontId="4" fillId="0" borderId="0" xfId="0" applyFont="1" applyAlignment="1"/>
    <xf numFmtId="0" fontId="4" fillId="0" borderId="0" xfId="0" applyFont="1" applyFill="1" applyBorder="1" applyAlignment="1">
      <alignment horizontal="center"/>
    </xf>
    <xf numFmtId="0" fontId="7" fillId="0" borderId="0" xfId="0" applyFont="1" applyAlignment="1"/>
    <xf numFmtId="0" fontId="4" fillId="0" borderId="0" xfId="0" applyFont="1" applyFill="1" applyAlignment="1">
      <alignment horizontal="left" wrapText="1"/>
    </xf>
    <xf numFmtId="0" fontId="4" fillId="0" borderId="0" xfId="0" applyFont="1" applyAlignment="1">
      <alignment horizontal="center"/>
    </xf>
    <xf numFmtId="0" fontId="9" fillId="0" borderId="0" xfId="0" applyFont="1" applyFill="1" applyBorder="1" applyAlignment="1"/>
    <xf numFmtId="0" fontId="0" fillId="0" borderId="0" xfId="0" applyFill="1" applyAlignment="1"/>
    <xf numFmtId="165" fontId="4" fillId="0" borderId="0" xfId="0" applyNumberFormat="1" applyFont="1" applyFill="1" applyBorder="1" applyAlignment="1"/>
    <xf numFmtId="165" fontId="4" fillId="0" borderId="0" xfId="0" applyNumberFormat="1" applyFont="1" applyFill="1" applyBorder="1" applyAlignment="1">
      <alignment horizontal="right"/>
    </xf>
    <xf numFmtId="165" fontId="4" fillId="0" borderId="0" xfId="0" applyNumberFormat="1" applyFont="1" applyFill="1" applyAlignment="1">
      <alignment horizontal="right"/>
    </xf>
    <xf numFmtId="0" fontId="3" fillId="0" borderId="0" xfId="0" applyFont="1" applyFill="1" applyBorder="1" applyAlignment="1">
      <alignment horizontal="center"/>
    </xf>
    <xf numFmtId="0" fontId="4" fillId="0" borderId="0" xfId="0" applyFont="1" applyFill="1" applyAlignment="1">
      <alignment horizontal="left" vertical="top" wrapText="1"/>
    </xf>
    <xf numFmtId="0" fontId="4" fillId="0" borderId="2" xfId="0" applyFont="1" applyFill="1" applyBorder="1" applyAlignment="1">
      <alignment horizontal="center" vertical="center"/>
    </xf>
    <xf numFmtId="165" fontId="4" fillId="0" borderId="0" xfId="0" applyNumberFormat="1" applyFont="1" applyFill="1" applyAlignment="1">
      <alignment horizontal="right" vertical="center"/>
    </xf>
    <xf numFmtId="165" fontId="4" fillId="0" borderId="0" xfId="0" applyNumberFormat="1" applyFont="1" applyFill="1" applyAlignment="1"/>
    <xf numFmtId="165" fontId="4" fillId="0" borderId="0" xfId="0" applyNumberFormat="1" applyFont="1" applyFill="1" applyBorder="1" applyAlignment="1">
      <alignment horizontal="right" vertical="center"/>
    </xf>
    <xf numFmtId="0" fontId="4" fillId="0" borderId="3" xfId="0" applyFont="1" applyFill="1" applyBorder="1" applyAlignment="1">
      <alignment horizontal="center" vertical="center"/>
    </xf>
    <xf numFmtId="0" fontId="4" fillId="0" borderId="3" xfId="0" applyNumberFormat="1" applyFont="1" applyFill="1" applyBorder="1" applyAlignment="1">
      <alignment horizontal="center" vertical="center"/>
    </xf>
    <xf numFmtId="0" fontId="4" fillId="0" borderId="0" xfId="0" applyFont="1" applyFill="1" applyAlignment="1"/>
    <xf numFmtId="165" fontId="4" fillId="0" borderId="0" xfId="1" applyNumberFormat="1" applyFont="1" applyFill="1" applyBorder="1" applyAlignment="1">
      <alignment horizontal="right"/>
    </xf>
    <xf numFmtId="0" fontId="14" fillId="0" borderId="0" xfId="0" applyFont="1" applyFill="1" applyBorder="1" applyAlignment="1"/>
    <xf numFmtId="15" fontId="4" fillId="0" borderId="0" xfId="0" applyNumberFormat="1" applyFont="1" applyFill="1" applyBorder="1" applyAlignment="1"/>
    <xf numFmtId="14" fontId="4" fillId="0" borderId="0" xfId="0" applyNumberFormat="1" applyFont="1" applyFill="1" applyBorder="1" applyAlignment="1"/>
    <xf numFmtId="18" fontId="4" fillId="0" borderId="0" xfId="0" applyNumberFormat="1" applyFont="1" applyFill="1" applyBorder="1" applyAlignment="1"/>
    <xf numFmtId="0" fontId="3" fillId="0" borderId="0" xfId="0" applyFont="1" applyFill="1" applyBorder="1" applyAlignment="1">
      <alignment horizontal="right"/>
    </xf>
    <xf numFmtId="0" fontId="4" fillId="0" borderId="0" xfId="0" applyFont="1" applyFill="1" applyAlignment="1">
      <alignment horizontal="center" vertical="center"/>
    </xf>
    <xf numFmtId="0" fontId="4" fillId="0" borderId="0" xfId="0" applyFont="1" applyFill="1" applyBorder="1" applyAlignment="1">
      <alignment horizontal="center" vertical="center"/>
    </xf>
    <xf numFmtId="0" fontId="3" fillId="0" borderId="0" xfId="0" applyFont="1" applyFill="1" applyBorder="1" applyAlignment="1">
      <alignment horizontal="center" vertical="center"/>
    </xf>
    <xf numFmtId="0" fontId="3" fillId="0" borderId="0" xfId="0" applyFont="1" applyFill="1" applyBorder="1" applyAlignment="1"/>
    <xf numFmtId="0" fontId="4" fillId="0" borderId="0" xfId="0" quotePrefix="1" applyFont="1" applyFill="1" applyAlignment="1">
      <alignment horizontal="left"/>
    </xf>
    <xf numFmtId="0" fontId="6" fillId="0" borderId="0" xfId="0" applyFont="1" applyFill="1" applyBorder="1" applyAlignment="1"/>
    <xf numFmtId="0" fontId="8" fillId="0" borderId="0" xfId="0" applyFont="1" applyFill="1" applyBorder="1" applyAlignment="1"/>
    <xf numFmtId="0" fontId="4" fillId="0" borderId="0" xfId="0" applyFont="1" applyFill="1" applyAlignment="1">
      <alignment wrapText="1"/>
    </xf>
    <xf numFmtId="0" fontId="4" fillId="0" borderId="0" xfId="0" applyFont="1" applyFill="1" applyAlignment="1">
      <alignment horizontal="center"/>
    </xf>
    <xf numFmtId="165" fontId="4" fillId="0" borderId="0" xfId="1" applyNumberFormat="1" applyFont="1" applyFill="1" applyAlignment="1"/>
    <xf numFmtId="165" fontId="4" fillId="0" borderId="0" xfId="1" applyNumberFormat="1" applyFont="1" applyFill="1" applyAlignment="1">
      <alignment horizontal="right"/>
    </xf>
    <xf numFmtId="3" fontId="3" fillId="0" borderId="0" xfId="0" applyNumberFormat="1" applyFont="1" applyFill="1" applyAlignment="1"/>
    <xf numFmtId="165" fontId="4" fillId="0" borderId="0" xfId="0" applyNumberFormat="1" applyFont="1" applyFill="1" applyAlignment="1">
      <alignment horizontal="right" vertical="center" wrapText="1"/>
    </xf>
    <xf numFmtId="0" fontId="4" fillId="0" borderId="0" xfId="0" applyFont="1" applyFill="1" applyAlignment="1">
      <alignment horizontal="right"/>
    </xf>
    <xf numFmtId="2" fontId="4" fillId="0" borderId="0" xfId="0" applyNumberFormat="1" applyFont="1" applyFill="1" applyBorder="1" applyAlignment="1"/>
    <xf numFmtId="165" fontId="3" fillId="0" borderId="0" xfId="0" applyNumberFormat="1" applyFont="1" applyFill="1" applyBorder="1" applyAlignment="1">
      <alignment horizontal="right"/>
    </xf>
    <xf numFmtId="0" fontId="15" fillId="0" borderId="0" xfId="0" applyFont="1" applyFill="1" applyBorder="1" applyAlignment="1"/>
    <xf numFmtId="165" fontId="4" fillId="0" borderId="0" xfId="2" applyNumberFormat="1" applyFont="1" applyFill="1" applyBorder="1" applyAlignment="1">
      <alignment horizontal="right"/>
    </xf>
    <xf numFmtId="165" fontId="4" fillId="0" borderId="0" xfId="68" applyNumberFormat="1" applyFont="1" applyFill="1" applyAlignment="1">
      <alignment horizontal="right" vertical="center"/>
    </xf>
    <xf numFmtId="165" fontId="3" fillId="0" borderId="0" xfId="68" applyNumberFormat="1" applyFont="1" applyFill="1" applyAlignment="1">
      <alignment horizontal="right" vertical="center"/>
    </xf>
    <xf numFmtId="165" fontId="3" fillId="0" borderId="0" xfId="0" applyNumberFormat="1" applyFont="1" applyFill="1" applyAlignment="1">
      <alignment horizontal="right"/>
    </xf>
    <xf numFmtId="165" fontId="3" fillId="0" borderId="0" xfId="17" applyNumberFormat="1" applyFont="1" applyFill="1" applyAlignment="1">
      <alignment horizontal="right"/>
    </xf>
    <xf numFmtId="165" fontId="3" fillId="0" borderId="0" xfId="30" applyNumberFormat="1" applyFont="1" applyFill="1" applyBorder="1" applyAlignment="1">
      <alignment horizontal="right"/>
    </xf>
    <xf numFmtId="165" fontId="4" fillId="0" borderId="0" xfId="30" applyNumberFormat="1" applyFont="1" applyFill="1" applyAlignment="1">
      <alignment horizontal="right"/>
    </xf>
    <xf numFmtId="10" fontId="4" fillId="0" borderId="0" xfId="69" applyFont="1" applyFill="1" applyAlignment="1">
      <alignment horizontal="right"/>
    </xf>
    <xf numFmtId="4" fontId="4" fillId="0" borderId="0" xfId="0" applyNumberFormat="1" applyFont="1" applyFill="1" applyBorder="1" applyAlignment="1"/>
    <xf numFmtId="4" fontId="4" fillId="0" borderId="0" xfId="0" applyNumberFormat="1" applyFont="1" applyFill="1" applyBorder="1" applyAlignment="1">
      <alignment horizontal="right"/>
    </xf>
    <xf numFmtId="165" fontId="9" fillId="0" borderId="0" xfId="0" applyNumberFormat="1" applyFont="1" applyFill="1" applyBorder="1" applyAlignment="1">
      <alignment horizontal="right" vertical="center"/>
    </xf>
    <xf numFmtId="165" fontId="20" fillId="0" borderId="0" xfId="0" quotePrefix="1" applyNumberFormat="1" applyFont="1" applyBorder="1" applyAlignment="1">
      <alignment horizontal="right"/>
    </xf>
    <xf numFmtId="165" fontId="4" fillId="0" borderId="0" xfId="0" applyNumberFormat="1" applyFont="1" applyAlignment="1">
      <alignment horizontal="right"/>
    </xf>
    <xf numFmtId="3" fontId="20" fillId="0" borderId="0" xfId="0" applyNumberFormat="1" applyFont="1" applyBorder="1" applyAlignment="1">
      <alignment horizontal="right"/>
    </xf>
    <xf numFmtId="165" fontId="23" fillId="0" borderId="0" xfId="0" applyNumberFormat="1" applyFont="1" applyAlignment="1"/>
    <xf numFmtId="3" fontId="3" fillId="0" borderId="0" xfId="0" applyNumberFormat="1" applyFont="1" applyFill="1" applyBorder="1" applyAlignment="1"/>
    <xf numFmtId="0" fontId="3" fillId="0" borderId="0" xfId="0" applyFont="1" applyFill="1" applyAlignment="1"/>
    <xf numFmtId="0" fontId="30" fillId="0" borderId="0" xfId="0" applyFont="1" applyFill="1" applyAlignment="1"/>
    <xf numFmtId="0" fontId="3" fillId="0" borderId="0" xfId="0" applyFont="1" applyFill="1" applyBorder="1" applyAlignment="1">
      <alignment wrapText="1" shrinkToFit="1"/>
    </xf>
    <xf numFmtId="0" fontId="4" fillId="0" borderId="0" xfId="0" applyFont="1" applyFill="1" applyBorder="1" applyAlignment="1">
      <alignment horizontal="left" vertical="top" wrapText="1"/>
    </xf>
    <xf numFmtId="0" fontId="5" fillId="0" borderId="0" xfId="15" applyAlignment="1" applyProtection="1"/>
    <xf numFmtId="0" fontId="3" fillId="0" borderId="0" xfId="0" applyFont="1" applyAlignment="1">
      <alignment horizontal="center" vertical="center" wrapText="1"/>
    </xf>
    <xf numFmtId="0" fontId="5" fillId="0" borderId="0" xfId="15" applyFill="1" applyAlignment="1" applyProtection="1"/>
    <xf numFmtId="0" fontId="4" fillId="2" borderId="0" xfId="0" applyFont="1" applyFill="1" applyAlignment="1"/>
    <xf numFmtId="0" fontId="4" fillId="0" borderId="2" xfId="0" quotePrefix="1" applyFont="1" applyFill="1" applyBorder="1" applyAlignment="1">
      <alignment horizontal="center" vertical="center"/>
    </xf>
    <xf numFmtId="0" fontId="3" fillId="0" borderId="0" xfId="0" applyFont="1" applyFill="1" applyBorder="1" applyAlignment="1">
      <alignment vertical="top" wrapText="1" shrinkToFit="1"/>
    </xf>
    <xf numFmtId="0" fontId="4" fillId="3" borderId="0" xfId="0" applyFont="1" applyFill="1" applyAlignment="1"/>
    <xf numFmtId="0" fontId="0" fillId="3" borderId="0" xfId="0" applyFill="1" applyAlignment="1">
      <alignment vertical="top"/>
    </xf>
    <xf numFmtId="165" fontId="32" fillId="0" borderId="0" xfId="0" applyNumberFormat="1" applyFont="1" applyFill="1" applyAlignment="1">
      <alignment horizontal="right"/>
    </xf>
    <xf numFmtId="0" fontId="32" fillId="0" borderId="0" xfId="0" applyFont="1" applyFill="1" applyAlignment="1">
      <alignment horizontal="right"/>
    </xf>
    <xf numFmtId="0" fontId="25" fillId="3" borderId="0" xfId="0" applyFont="1" applyFill="1" applyAlignment="1">
      <alignment vertical="top"/>
    </xf>
    <xf numFmtId="0" fontId="5" fillId="3" borderId="0" xfId="15" quotePrefix="1" applyFill="1" applyAlignment="1" applyProtection="1">
      <alignment vertical="top"/>
    </xf>
    <xf numFmtId="0" fontId="4" fillId="3" borderId="0" xfId="0" applyFont="1" applyFill="1" applyAlignment="1">
      <alignment vertical="top"/>
    </xf>
    <xf numFmtId="0" fontId="4" fillId="3" borderId="0" xfId="0" applyFont="1" applyFill="1" applyAlignment="1">
      <alignment vertical="top" wrapText="1"/>
    </xf>
    <xf numFmtId="0" fontId="4" fillId="3" borderId="0" xfId="0" applyFont="1" applyFill="1" applyAlignment="1">
      <alignment horizontal="left" vertical="top"/>
    </xf>
    <xf numFmtId="0" fontId="5" fillId="3" borderId="0" xfId="15" applyFill="1" applyAlignment="1" applyProtection="1">
      <alignment vertical="top"/>
    </xf>
    <xf numFmtId="0" fontId="33" fillId="3" borderId="0" xfId="0" applyFont="1" applyFill="1" applyAlignment="1">
      <alignment vertical="top" wrapText="1"/>
    </xf>
    <xf numFmtId="0" fontId="14" fillId="0" borderId="0" xfId="0" quotePrefix="1" applyFont="1" applyAlignment="1">
      <alignment horizontal="left"/>
    </xf>
    <xf numFmtId="0" fontId="14" fillId="0" borderId="0" xfId="0" applyFont="1" applyAlignment="1"/>
    <xf numFmtId="0" fontId="4" fillId="0" borderId="0" xfId="0" applyFont="1" applyAlignment="1">
      <alignment horizontal="center" vertical="center"/>
    </xf>
    <xf numFmtId="0" fontId="8" fillId="0" borderId="0" xfId="0" applyFont="1" applyAlignment="1"/>
    <xf numFmtId="0" fontId="4" fillId="0" borderId="0" xfId="0" applyFont="1" applyAlignment="1">
      <alignment wrapText="1"/>
    </xf>
    <xf numFmtId="166" fontId="4" fillId="0" borderId="0" xfId="0" applyNumberFormat="1" applyFont="1" applyFill="1" applyAlignment="1">
      <alignment horizontal="right"/>
    </xf>
    <xf numFmtId="0" fontId="4" fillId="0" borderId="2" xfId="0" applyFont="1" applyFill="1" applyBorder="1" applyAlignment="1">
      <alignment horizontal="center"/>
    </xf>
    <xf numFmtId="0" fontId="32" fillId="3" borderId="0" xfId="0" applyFont="1" applyFill="1" applyAlignment="1">
      <alignment vertical="top"/>
    </xf>
    <xf numFmtId="0" fontId="38" fillId="0" borderId="0" xfId="15" applyFont="1" applyAlignment="1" applyProtection="1">
      <alignment vertical="top"/>
    </xf>
    <xf numFmtId="0" fontId="32" fillId="3" borderId="0" xfId="0" applyFont="1" applyFill="1" applyAlignment="1">
      <alignment vertical="top" wrapText="1"/>
    </xf>
    <xf numFmtId="3" fontId="3" fillId="0" borderId="0" xfId="0" applyNumberFormat="1" applyFont="1" applyFill="1" applyBorder="1" applyAlignment="1">
      <alignment horizontal="right"/>
    </xf>
    <xf numFmtId="3" fontId="4" fillId="0" borderId="0" xfId="1" applyNumberFormat="1" applyFont="1" applyFill="1" applyBorder="1" applyAlignment="1">
      <alignment horizontal="right"/>
    </xf>
    <xf numFmtId="3" fontId="4" fillId="0" borderId="0" xfId="1" applyNumberFormat="1" applyFont="1" applyFill="1" applyBorder="1" applyAlignment="1"/>
    <xf numFmtId="3" fontId="0" fillId="0" borderId="0" xfId="0" applyNumberFormat="1" applyAlignment="1"/>
    <xf numFmtId="1" fontId="4" fillId="0" borderId="2" xfId="0" applyNumberFormat="1" applyFont="1" applyFill="1" applyBorder="1" applyAlignment="1">
      <alignment horizontal="center" vertical="center"/>
    </xf>
    <xf numFmtId="3" fontId="4" fillId="0" borderId="4" xfId="1" applyNumberFormat="1" applyFont="1" applyFill="1" applyBorder="1" applyAlignment="1"/>
    <xf numFmtId="3" fontId="0" fillId="0" borderId="0" xfId="1" applyNumberFormat="1" applyFont="1" applyAlignment="1"/>
    <xf numFmtId="3" fontId="3" fillId="0" borderId="0" xfId="1" applyNumberFormat="1" applyFont="1" applyFill="1" applyBorder="1" applyAlignment="1">
      <alignment horizontal="right"/>
    </xf>
    <xf numFmtId="3" fontId="33" fillId="0" borderId="0" xfId="1" applyNumberFormat="1" applyFont="1" applyFill="1" applyBorder="1" applyAlignment="1">
      <alignment horizontal="right"/>
    </xf>
    <xf numFmtId="3" fontId="29" fillId="0" borderId="0" xfId="1" applyNumberFormat="1" applyFont="1" applyFill="1" applyBorder="1" applyAlignment="1">
      <alignment horizontal="right"/>
    </xf>
    <xf numFmtId="3" fontId="4" fillId="0" borderId="0" xfId="1" applyNumberFormat="1" applyFont="1" applyFill="1" applyBorder="1" applyAlignment="1">
      <alignment horizontal="right" vertical="center"/>
    </xf>
    <xf numFmtId="3" fontId="32" fillId="0" borderId="0" xfId="1" applyNumberFormat="1" applyFont="1" applyFill="1" applyBorder="1" applyAlignment="1">
      <alignment horizontal="right"/>
    </xf>
    <xf numFmtId="0" fontId="24" fillId="3" borderId="0" xfId="0" applyFont="1" applyFill="1" applyAlignment="1">
      <alignment vertical="top"/>
    </xf>
    <xf numFmtId="0" fontId="24" fillId="3" borderId="0" xfId="0" applyFont="1" applyFill="1">
      <alignment vertical="top"/>
    </xf>
    <xf numFmtId="0" fontId="44" fillId="3" borderId="0" xfId="15" applyFont="1" applyFill="1" applyAlignment="1" applyProtection="1">
      <alignment vertical="top"/>
    </xf>
    <xf numFmtId="0" fontId="43" fillId="3" borderId="0" xfId="0" applyFont="1" applyFill="1" applyAlignment="1">
      <alignment vertical="top"/>
    </xf>
    <xf numFmtId="0" fontId="4" fillId="0" borderId="0" xfId="0" applyFont="1" applyFill="1" applyAlignment="1"/>
    <xf numFmtId="0" fontId="4" fillId="0" borderId="0" xfId="0" applyFont="1" applyFill="1" applyBorder="1" applyAlignment="1">
      <alignment horizontal="center"/>
    </xf>
    <xf numFmtId="0" fontId="4" fillId="0" borderId="0" xfId="0" applyFont="1" applyFill="1" applyAlignment="1"/>
    <xf numFmtId="3" fontId="4" fillId="0" borderId="0" xfId="0" applyNumberFormat="1" applyFont="1" applyFill="1" applyBorder="1" applyAlignment="1">
      <alignment horizontal="center" vertical="center"/>
    </xf>
    <xf numFmtId="0" fontId="0" fillId="0" borderId="0" xfId="0" applyAlignment="1">
      <alignment vertical="center"/>
    </xf>
    <xf numFmtId="0" fontId="4" fillId="0" borderId="0" xfId="0" applyFont="1" applyAlignment="1">
      <alignment vertical="top" wrapText="1"/>
    </xf>
    <xf numFmtId="3" fontId="4" fillId="3" borderId="0" xfId="1" applyNumberFormat="1" applyFont="1" applyFill="1" applyBorder="1" applyAlignment="1">
      <alignment horizontal="right"/>
    </xf>
    <xf numFmtId="3" fontId="20" fillId="0" borderId="0" xfId="1" quotePrefix="1" applyNumberFormat="1" applyFont="1" applyFill="1" applyBorder="1" applyAlignment="1">
      <alignment horizontal="right"/>
    </xf>
    <xf numFmtId="3" fontId="4" fillId="4" borderId="0" xfId="1" applyNumberFormat="1" applyFont="1" applyFill="1" applyBorder="1" applyAlignment="1">
      <alignment horizontal="right"/>
    </xf>
    <xf numFmtId="3" fontId="3" fillId="4" borderId="0" xfId="1" applyNumberFormat="1" applyFont="1" applyFill="1" applyBorder="1" applyAlignment="1">
      <alignment horizontal="right"/>
    </xf>
    <xf numFmtId="3" fontId="31" fillId="4" borderId="0" xfId="1" applyNumberFormat="1" applyFont="1" applyFill="1" applyBorder="1" applyAlignment="1">
      <alignment horizontal="right"/>
    </xf>
    <xf numFmtId="3" fontId="4" fillId="4" borderId="0" xfId="1" applyNumberFormat="1" applyFont="1" applyFill="1" applyBorder="1" applyAlignment="1"/>
    <xf numFmtId="3" fontId="4" fillId="4" borderId="5" xfId="1" applyNumberFormat="1" applyFont="1" applyFill="1" applyBorder="1" applyAlignment="1">
      <alignment horizontal="right"/>
    </xf>
    <xf numFmtId="0" fontId="4" fillId="0" borderId="0" xfId="0" applyFont="1" applyFill="1" applyBorder="1" applyAlignment="1">
      <alignment wrapText="1"/>
    </xf>
    <xf numFmtId="0" fontId="3" fillId="0" borderId="0" xfId="0" applyFont="1" applyFill="1" applyBorder="1" applyAlignment="1">
      <alignment wrapText="1"/>
    </xf>
    <xf numFmtId="0" fontId="6" fillId="0" borderId="0" xfId="0" applyFont="1" applyFill="1" applyBorder="1" applyAlignment="1">
      <alignment wrapText="1"/>
    </xf>
    <xf numFmtId="0" fontId="4" fillId="4" borderId="0" xfId="0" applyFont="1" applyFill="1" applyBorder="1" applyAlignment="1">
      <alignment horizontal="center"/>
    </xf>
    <xf numFmtId="0" fontId="3" fillId="4" borderId="0" xfId="0" applyFont="1" applyFill="1" applyBorder="1" applyAlignment="1">
      <alignment wrapText="1"/>
    </xf>
    <xf numFmtId="0" fontId="4" fillId="4" borderId="0" xfId="0" applyFont="1" applyFill="1" applyBorder="1" applyAlignment="1">
      <alignment wrapText="1"/>
    </xf>
    <xf numFmtId="0" fontId="4" fillId="4" borderId="0" xfId="0" quotePrefix="1" applyFont="1" applyFill="1" applyAlignment="1">
      <alignment horizontal="left" wrapText="1"/>
    </xf>
    <xf numFmtId="0" fontId="4" fillId="4" borderId="0" xfId="0" applyFont="1" applyFill="1" applyAlignment="1">
      <alignment wrapText="1"/>
    </xf>
    <xf numFmtId="0" fontId="3" fillId="4" borderId="0" xfId="0" applyFont="1" applyFill="1" applyBorder="1" applyAlignment="1">
      <alignment vertical="top" wrapText="1" shrinkToFit="1"/>
    </xf>
    <xf numFmtId="0" fontId="3" fillId="4" borderId="0" xfId="0" applyFont="1" applyFill="1" applyBorder="1" applyAlignment="1">
      <alignment horizontal="center"/>
    </xf>
    <xf numFmtId="0" fontId="4" fillId="4" borderId="0" xfId="0" applyFont="1" applyFill="1" applyBorder="1" applyAlignment="1">
      <alignment horizontal="center" vertical="center"/>
    </xf>
    <xf numFmtId="0" fontId="4" fillId="0" borderId="0" xfId="0" applyFont="1" applyFill="1" applyAlignment="1">
      <alignment vertical="center"/>
    </xf>
    <xf numFmtId="0" fontId="3" fillId="4" borderId="0" xfId="0" applyFont="1" applyFill="1" applyBorder="1" applyAlignment="1">
      <alignment horizontal="center" vertical="center"/>
    </xf>
    <xf numFmtId="0" fontId="4" fillId="0" borderId="0" xfId="0" applyFont="1" applyFill="1" applyAlignment="1">
      <alignment horizontal="left" vertical="center" wrapText="1"/>
    </xf>
    <xf numFmtId="0" fontId="4" fillId="4" borderId="5" xfId="0" applyFont="1" applyFill="1" applyBorder="1" applyAlignment="1">
      <alignment horizontal="center" vertical="center"/>
    </xf>
    <xf numFmtId="0" fontId="4" fillId="4" borderId="5" xfId="0" applyFont="1" applyFill="1" applyBorder="1" applyAlignment="1">
      <alignment wrapText="1"/>
    </xf>
    <xf numFmtId="0" fontId="3" fillId="0" borderId="0" xfId="0" applyFont="1" applyBorder="1" applyAlignment="1">
      <alignment wrapText="1"/>
    </xf>
    <xf numFmtId="0" fontId="4" fillId="0" borderId="0" xfId="0" applyFont="1" applyBorder="1" applyAlignment="1">
      <alignment wrapText="1"/>
    </xf>
    <xf numFmtId="0" fontId="4" fillId="0" borderId="0" xfId="0" quotePrefix="1" applyFont="1" applyAlignment="1">
      <alignment horizontal="left" wrapText="1"/>
    </xf>
    <xf numFmtId="0" fontId="3" fillId="0" borderId="0" xfId="0" applyFont="1" applyBorder="1" applyAlignment="1">
      <alignment wrapText="1" shrinkToFit="1"/>
    </xf>
    <xf numFmtId="0" fontId="6" fillId="0" borderId="0" xfId="0" applyFont="1" applyBorder="1" applyAlignment="1">
      <alignment wrapText="1"/>
    </xf>
    <xf numFmtId="0" fontId="7" fillId="0" borderId="0" xfId="0" applyFont="1" applyBorder="1" applyAlignment="1">
      <alignment wrapText="1"/>
    </xf>
    <xf numFmtId="0" fontId="4" fillId="4" borderId="0" xfId="0" applyFont="1" applyFill="1" applyAlignment="1"/>
    <xf numFmtId="0" fontId="3" fillId="0" borderId="0" xfId="0" quotePrefix="1" applyFont="1" applyFill="1" applyBorder="1" applyAlignment="1"/>
    <xf numFmtId="165" fontId="3" fillId="4" borderId="0" xfId="0" applyNumberFormat="1" applyFont="1" applyFill="1" applyAlignment="1">
      <alignment horizontal="right"/>
    </xf>
    <xf numFmtId="165" fontId="4" fillId="4" borderId="0" xfId="0" applyNumberFormat="1" applyFont="1" applyFill="1" applyAlignment="1">
      <alignment horizontal="right"/>
    </xf>
    <xf numFmtId="165" fontId="3" fillId="4" borderId="0" xfId="69" applyNumberFormat="1" applyFont="1" applyFill="1" applyAlignment="1">
      <alignment horizontal="right"/>
    </xf>
    <xf numFmtId="165" fontId="3" fillId="4" borderId="0" xfId="0" applyNumberFormat="1" applyFont="1" applyFill="1" applyBorder="1" applyAlignment="1">
      <alignment horizontal="right"/>
    </xf>
    <xf numFmtId="165" fontId="3" fillId="4" borderId="0" xfId="68" applyNumberFormat="1" applyFont="1" applyFill="1" applyAlignment="1">
      <alignment horizontal="right" vertical="center"/>
    </xf>
    <xf numFmtId="165" fontId="4" fillId="4" borderId="0" xfId="69" applyNumberFormat="1" applyFont="1" applyFill="1" applyAlignment="1">
      <alignment horizontal="right"/>
    </xf>
    <xf numFmtId="10" fontId="4" fillId="4" borderId="0" xfId="69" applyFont="1" applyFill="1" applyAlignment="1">
      <alignment horizontal="right"/>
    </xf>
    <xf numFmtId="165" fontId="4" fillId="4" borderId="0" xfId="0" applyNumberFormat="1" applyFont="1" applyFill="1" applyAlignment="1"/>
    <xf numFmtId="165" fontId="4" fillId="4" borderId="0" xfId="1" applyNumberFormat="1" applyFont="1" applyFill="1" applyAlignment="1">
      <alignment horizontal="right"/>
    </xf>
    <xf numFmtId="165" fontId="4" fillId="4" borderId="0" xfId="1" applyNumberFormat="1" applyFont="1" applyFill="1" applyBorder="1" applyAlignment="1">
      <alignment horizontal="right"/>
    </xf>
    <xf numFmtId="165" fontId="3" fillId="4" borderId="0" xfId="44" applyNumberFormat="1" applyFont="1" applyFill="1" applyAlignment="1">
      <alignment horizontal="right"/>
    </xf>
    <xf numFmtId="165" fontId="4" fillId="4" borderId="0" xfId="0" applyNumberFormat="1" applyFont="1" applyFill="1" applyBorder="1" applyAlignment="1">
      <alignment horizontal="right"/>
    </xf>
    <xf numFmtId="165" fontId="3" fillId="4" borderId="0" xfId="30" applyNumberFormat="1" applyFont="1" applyFill="1" applyAlignment="1">
      <alignment horizontal="right"/>
    </xf>
    <xf numFmtId="165" fontId="3" fillId="4" borderId="0" xfId="1" applyNumberFormat="1" applyFont="1" applyFill="1" applyBorder="1" applyAlignment="1">
      <alignment horizontal="right"/>
    </xf>
    <xf numFmtId="165" fontId="4" fillId="0" borderId="0" xfId="1" applyNumberFormat="1" applyFont="1" applyFill="1" applyAlignment="1">
      <alignment horizontal="right" vertical="center"/>
    </xf>
    <xf numFmtId="0" fontId="3" fillId="4" borderId="0" xfId="0" applyFont="1" applyFill="1" applyBorder="1" applyAlignment="1">
      <alignment wrapText="1" shrinkToFit="1"/>
    </xf>
    <xf numFmtId="14" fontId="4" fillId="0" borderId="0" xfId="0" applyNumberFormat="1" applyFont="1" applyFill="1" applyBorder="1" applyAlignment="1">
      <alignment wrapText="1"/>
    </xf>
    <xf numFmtId="0" fontId="2" fillId="0" borderId="0" xfId="0" applyFont="1" applyFill="1" applyAlignment="1"/>
    <xf numFmtId="0" fontId="38" fillId="0" borderId="0" xfId="15" applyFont="1" applyFill="1" applyBorder="1" applyAlignment="1" applyProtection="1">
      <alignment vertical="top"/>
    </xf>
    <xf numFmtId="0" fontId="0" fillId="0" borderId="0" xfId="0" applyFill="1" applyBorder="1" applyAlignment="1">
      <alignment vertical="top"/>
    </xf>
    <xf numFmtId="0" fontId="24" fillId="3" borderId="0" xfId="0" applyFont="1" applyFill="1" applyAlignment="1">
      <alignment horizontal="right" vertical="top"/>
    </xf>
    <xf numFmtId="0" fontId="5" fillId="4" borderId="0" xfId="15" applyFill="1" applyAlignment="1" applyProtection="1"/>
    <xf numFmtId="0" fontId="4" fillId="0" borderId="2" xfId="0" applyFont="1" applyFill="1" applyBorder="1" applyAlignment="1">
      <alignment horizontal="center" vertical="center" wrapText="1"/>
    </xf>
    <xf numFmtId="0" fontId="35" fillId="0" borderId="0" xfId="0" applyFont="1" applyFill="1" applyBorder="1" applyAlignment="1"/>
    <xf numFmtId="0" fontId="3" fillId="0" borderId="2" xfId="0" applyFont="1" applyBorder="1" applyAlignment="1">
      <alignment horizontal="center" vertical="top" wrapText="1"/>
    </xf>
    <xf numFmtId="0" fontId="3" fillId="0" borderId="2" xfId="0" applyFont="1" applyBorder="1" applyAlignment="1">
      <alignment horizontal="center" vertical="center" wrapText="1"/>
    </xf>
    <xf numFmtId="0" fontId="3" fillId="0" borderId="0" xfId="0" applyFont="1" applyAlignment="1">
      <alignment horizontal="left"/>
    </xf>
    <xf numFmtId="0" fontId="3" fillId="0" borderId="2" xfId="0" applyFont="1" applyFill="1" applyBorder="1" applyAlignment="1">
      <alignment horizontal="center" vertical="center" wrapText="1"/>
    </xf>
    <xf numFmtId="0" fontId="3" fillId="0" borderId="2" xfId="0" applyFont="1" applyFill="1" applyBorder="1" applyAlignment="1">
      <alignment horizontal="center" vertical="center"/>
    </xf>
    <xf numFmtId="0" fontId="3" fillId="0" borderId="2" xfId="0" applyNumberFormat="1" applyFont="1" applyFill="1" applyBorder="1" applyAlignment="1">
      <alignment horizontal="center" vertical="center"/>
    </xf>
    <xf numFmtId="0" fontId="4" fillId="0" borderId="0" xfId="0" applyFont="1" applyFill="1" applyBorder="1" applyAlignment="1">
      <alignment horizontal="left" vertical="center"/>
    </xf>
    <xf numFmtId="0" fontId="4" fillId="0" borderId="5" xfId="0" applyFont="1" applyFill="1" applyBorder="1" applyAlignment="1">
      <alignment horizontal="center"/>
    </xf>
    <xf numFmtId="1" fontId="4" fillId="0" borderId="4" xfId="0" applyNumberFormat="1" applyFont="1" applyFill="1" applyBorder="1" applyAlignment="1">
      <alignment horizontal="center" vertical="center"/>
    </xf>
    <xf numFmtId="0" fontId="2" fillId="0" borderId="0" xfId="0" applyFont="1" applyFill="1" applyAlignment="1">
      <alignment vertical="center"/>
    </xf>
    <xf numFmtId="15" fontId="4" fillId="0" borderId="0" xfId="0" applyNumberFormat="1" applyFont="1" applyFill="1" applyBorder="1" applyAlignment="1">
      <alignment vertical="center"/>
    </xf>
    <xf numFmtId="3" fontId="4" fillId="0" borderId="0" xfId="0" applyNumberFormat="1" applyFont="1" applyFill="1" applyAlignment="1">
      <alignment vertical="center"/>
    </xf>
    <xf numFmtId="165" fontId="4" fillId="0" borderId="0" xfId="0" applyNumberFormat="1" applyFont="1" applyFill="1" applyAlignment="1">
      <alignment vertical="center"/>
    </xf>
    <xf numFmtId="0" fontId="3" fillId="0" borderId="0" xfId="0" applyFont="1" applyFill="1" applyBorder="1" applyAlignment="1">
      <alignment horizontal="left" vertical="center"/>
    </xf>
    <xf numFmtId="14" fontId="4" fillId="0" borderId="0" xfId="0" applyNumberFormat="1" applyFont="1" applyFill="1" applyBorder="1" applyAlignment="1">
      <alignment vertical="center"/>
    </xf>
    <xf numFmtId="3" fontId="20" fillId="0" borderId="0" xfId="0" applyNumberFormat="1" applyFont="1" applyBorder="1" applyAlignment="1">
      <alignment horizontal="right" vertical="center"/>
    </xf>
    <xf numFmtId="0" fontId="4" fillId="3" borderId="0" xfId="0" applyFont="1" applyFill="1" applyAlignment="1">
      <alignment horizontal="left" vertical="top" wrapText="1"/>
    </xf>
    <xf numFmtId="0" fontId="4" fillId="0" borderId="5" xfId="0" applyFont="1" applyFill="1" applyBorder="1" applyAlignment="1"/>
    <xf numFmtId="0" fontId="4" fillId="0" borderId="0" xfId="0" applyFont="1" applyFill="1" applyBorder="1" applyAlignment="1">
      <alignment horizontal="left"/>
    </xf>
    <xf numFmtId="0" fontId="38" fillId="3" borderId="0" xfId="15" applyFont="1" applyFill="1" applyAlignment="1" applyProtection="1">
      <alignment vertical="top" wrapText="1"/>
    </xf>
    <xf numFmtId="0" fontId="24" fillId="3" borderId="0" xfId="0" applyFont="1" applyFill="1" applyAlignment="1">
      <alignment horizontal="left" vertical="top" indent="1"/>
    </xf>
    <xf numFmtId="0" fontId="4" fillId="0" borderId="0" xfId="0" applyFont="1" applyAlignment="1">
      <alignment vertical="top"/>
    </xf>
    <xf numFmtId="0" fontId="4" fillId="4" borderId="0" xfId="0" applyFont="1" applyFill="1" applyAlignment="1">
      <alignment vertical="top"/>
    </xf>
    <xf numFmtId="0" fontId="4" fillId="0" borderId="0" xfId="0" applyFont="1" applyFill="1" applyAlignment="1">
      <alignment vertical="top"/>
    </xf>
    <xf numFmtId="0" fontId="4" fillId="2" borderId="0" xfId="0" applyFont="1" applyFill="1" applyAlignment="1">
      <alignment vertical="top"/>
    </xf>
    <xf numFmtId="0" fontId="7" fillId="0" borderId="0" xfId="0" applyFont="1" applyAlignment="1">
      <alignment vertical="top"/>
    </xf>
    <xf numFmtId="3" fontId="0" fillId="0" borderId="0" xfId="1" applyNumberFormat="1" applyFont="1" applyAlignment="1">
      <alignment wrapText="1"/>
    </xf>
    <xf numFmtId="0" fontId="0" fillId="0" borderId="0" xfId="0" applyAlignment="1">
      <alignment wrapText="1"/>
    </xf>
    <xf numFmtId="3" fontId="0" fillId="0" borderId="0" xfId="1" applyNumberFormat="1" applyFont="1" applyAlignment="1">
      <alignment horizontal="right" wrapText="1"/>
    </xf>
    <xf numFmtId="164" fontId="0" fillId="0" borderId="0" xfId="0" applyNumberFormat="1" applyAlignment="1">
      <alignment horizontal="right"/>
    </xf>
    <xf numFmtId="3" fontId="4" fillId="0" borderId="0" xfId="1" applyNumberFormat="1" applyFont="1" applyAlignment="1"/>
    <xf numFmtId="3" fontId="4" fillId="4" borderId="0" xfId="1" applyNumberFormat="1" applyFont="1" applyFill="1" applyAlignment="1"/>
    <xf numFmtId="3" fontId="4" fillId="0" borderId="0" xfId="1" applyNumberFormat="1" applyFont="1" applyFill="1" applyAlignment="1"/>
    <xf numFmtId="3" fontId="4" fillId="3" borderId="0" xfId="1" applyNumberFormat="1" applyFont="1" applyFill="1" applyAlignment="1"/>
    <xf numFmtId="3" fontId="4" fillId="2" borderId="0" xfId="1" applyNumberFormat="1" applyFont="1" applyFill="1" applyAlignment="1"/>
    <xf numFmtId="3" fontId="7" fillId="0" borderId="0" xfId="1" applyNumberFormat="1" applyFont="1" applyAlignment="1"/>
    <xf numFmtId="0" fontId="0" fillId="0" borderId="0" xfId="0" applyAlignment="1"/>
    <xf numFmtId="0" fontId="47" fillId="0" borderId="0" xfId="0" applyFont="1" applyAlignment="1">
      <alignment wrapText="1"/>
    </xf>
    <xf numFmtId="0" fontId="48" fillId="0" borderId="0" xfId="0" applyFont="1" applyFill="1" applyBorder="1" applyAlignment="1">
      <alignment horizontal="right" wrapText="1"/>
    </xf>
    <xf numFmtId="0" fontId="49" fillId="0" borderId="0" xfId="0" applyFont="1" applyFill="1" applyBorder="1" applyAlignment="1">
      <alignment wrapText="1"/>
    </xf>
    <xf numFmtId="0" fontId="49" fillId="0" borderId="0" xfId="0" applyFont="1" applyFill="1" applyAlignment="1">
      <alignment wrapText="1"/>
    </xf>
    <xf numFmtId="0" fontId="47" fillId="0" borderId="0" xfId="0" applyFont="1">
      <alignment vertical="top"/>
    </xf>
    <xf numFmtId="0" fontId="50" fillId="0" borderId="0" xfId="0" applyFont="1" applyFill="1" applyAlignment="1"/>
    <xf numFmtId="0" fontId="0" fillId="3" borderId="0" xfId="0" applyFill="1">
      <alignment vertical="top"/>
    </xf>
    <xf numFmtId="0" fontId="46" fillId="3" borderId="0" xfId="0" applyFont="1" applyFill="1" applyAlignment="1">
      <alignment horizontal="right"/>
    </xf>
    <xf numFmtId="0" fontId="51" fillId="0" borderId="0" xfId="0" applyFont="1" applyAlignment="1"/>
    <xf numFmtId="0" fontId="52" fillId="3" borderId="0" xfId="0" applyFont="1" applyFill="1" applyAlignment="1"/>
    <xf numFmtId="0" fontId="46" fillId="3" borderId="0" xfId="0" applyFont="1" applyFill="1" applyAlignment="1"/>
    <xf numFmtId="165" fontId="3" fillId="0" borderId="0" xfId="0" applyNumberFormat="1" applyFont="1" applyAlignment="1">
      <alignment horizontal="right"/>
    </xf>
    <xf numFmtId="165" fontId="4" fillId="0" borderId="5" xfId="0" applyNumberFormat="1" applyFont="1" applyBorder="1" applyAlignment="1">
      <alignment horizontal="right"/>
    </xf>
    <xf numFmtId="0" fontId="2" fillId="3" borderId="5" xfId="0" applyFont="1" applyFill="1" applyBorder="1" applyAlignment="1">
      <alignment horizontal="center" vertical="center"/>
    </xf>
    <xf numFmtId="0" fontId="21" fillId="4" borderId="2" xfId="0" quotePrefix="1" applyFont="1" applyFill="1" applyBorder="1" applyAlignment="1">
      <alignment horizontal="left" vertical="top" wrapText="1"/>
    </xf>
    <xf numFmtId="0" fontId="4" fillId="3" borderId="0" xfId="0" applyFont="1" applyFill="1" applyAlignment="1">
      <alignment horizontal="left" vertical="top" wrapText="1"/>
    </xf>
    <xf numFmtId="0" fontId="4" fillId="4" borderId="0" xfId="0" applyFont="1" applyFill="1" applyBorder="1" applyAlignment="1">
      <alignment horizontal="left" vertical="center" wrapText="1"/>
    </xf>
    <xf numFmtId="0" fontId="32" fillId="0" borderId="5" xfId="0" applyFont="1" applyFill="1" applyBorder="1" applyAlignment="1">
      <alignment horizontal="left" vertical="center" wrapText="1"/>
    </xf>
    <xf numFmtId="0" fontId="4" fillId="4" borderId="0" xfId="0" applyFont="1" applyFill="1" applyBorder="1" applyAlignment="1">
      <alignment horizontal="left" vertical="center"/>
    </xf>
    <xf numFmtId="0" fontId="32" fillId="3" borderId="0" xfId="0" applyFont="1" applyFill="1" applyAlignment="1">
      <alignment horizontal="center"/>
    </xf>
    <xf numFmtId="0" fontId="3" fillId="0" borderId="0" xfId="0" quotePrefix="1" applyFont="1" applyFill="1" applyBorder="1" applyAlignment="1">
      <alignment horizontal="left" vertical="center"/>
    </xf>
    <xf numFmtId="0" fontId="34" fillId="0" borderId="0" xfId="0" applyFont="1" applyAlignment="1">
      <alignment horizontal="center"/>
    </xf>
    <xf numFmtId="0" fontId="3" fillId="0" borderId="0" xfId="0" applyFont="1" applyFill="1" applyBorder="1" applyAlignment="1">
      <alignment horizontal="left"/>
    </xf>
    <xf numFmtId="0" fontId="4" fillId="0" borderId="5" xfId="0" applyFont="1" applyFill="1" applyBorder="1" applyAlignment="1">
      <alignment horizontal="center"/>
    </xf>
    <xf numFmtId="0" fontId="35" fillId="0" borderId="0" xfId="0" applyFont="1" applyFill="1" applyBorder="1" applyAlignment="1">
      <alignment horizontal="center" vertical="center" wrapText="1"/>
    </xf>
    <xf numFmtId="0" fontId="14" fillId="0" borderId="0" xfId="0" quotePrefix="1" applyFont="1" applyFill="1" applyBorder="1" applyAlignment="1">
      <alignment horizontal="left" wrapText="1"/>
    </xf>
    <xf numFmtId="0" fontId="4" fillId="0" borderId="0" xfId="0" applyFont="1" applyFill="1" applyBorder="1" applyAlignment="1">
      <alignment horizontal="center" wrapText="1"/>
    </xf>
  </cellXfs>
  <cellStyles count="73">
    <cellStyle name="Comma" xfId="1" builtinId="3"/>
    <cellStyle name="Comma 2" xfId="2" xr:uid="{00000000-0005-0000-0000-000001000000}"/>
    <cellStyle name="Comma0" xfId="3" xr:uid="{00000000-0005-0000-0000-000002000000}"/>
    <cellStyle name="Comma0 2" xfId="4" xr:uid="{00000000-0005-0000-0000-000003000000}"/>
    <cellStyle name="Currency0" xfId="5" xr:uid="{00000000-0005-0000-0000-000004000000}"/>
    <cellStyle name="Currency0 2" xfId="6" xr:uid="{00000000-0005-0000-0000-000005000000}"/>
    <cellStyle name="Date" xfId="7" xr:uid="{00000000-0005-0000-0000-000006000000}"/>
    <cellStyle name="Date 2" xfId="8" xr:uid="{00000000-0005-0000-0000-000007000000}"/>
    <cellStyle name="Fixed" xfId="9" xr:uid="{00000000-0005-0000-0000-000008000000}"/>
    <cellStyle name="Fixed 2" xfId="10" xr:uid="{00000000-0005-0000-0000-000009000000}"/>
    <cellStyle name="Heading 1" xfId="11" builtinId="16" customBuiltin="1"/>
    <cellStyle name="Heading 1 2" xfId="12" xr:uid="{00000000-0005-0000-0000-00000B000000}"/>
    <cellStyle name="Heading 2" xfId="13" builtinId="17" customBuiltin="1"/>
    <cellStyle name="Heading 2 2" xfId="14" xr:uid="{00000000-0005-0000-0000-00000D000000}"/>
    <cellStyle name="Hyperlink" xfId="15" builtinId="8"/>
    <cellStyle name="Hyperlink 2" xfId="16" xr:uid="{00000000-0005-0000-0000-00000F000000}"/>
    <cellStyle name="Normal" xfId="0" builtinId="0"/>
    <cellStyle name="Normal 10" xfId="17" xr:uid="{00000000-0005-0000-0000-000011000000}"/>
    <cellStyle name="Normal 11" xfId="18" xr:uid="{00000000-0005-0000-0000-000012000000}"/>
    <cellStyle name="Normal 12" xfId="19" xr:uid="{00000000-0005-0000-0000-000013000000}"/>
    <cellStyle name="Normal 13" xfId="20" xr:uid="{00000000-0005-0000-0000-000014000000}"/>
    <cellStyle name="Normal 14" xfId="21" xr:uid="{00000000-0005-0000-0000-000015000000}"/>
    <cellStyle name="Normal 15" xfId="22" xr:uid="{00000000-0005-0000-0000-000016000000}"/>
    <cellStyle name="Normal 16" xfId="23" xr:uid="{00000000-0005-0000-0000-000017000000}"/>
    <cellStyle name="Normal 17" xfId="24" xr:uid="{00000000-0005-0000-0000-000018000000}"/>
    <cellStyle name="Normal 17 2" xfId="25" xr:uid="{00000000-0005-0000-0000-000019000000}"/>
    <cellStyle name="Normal 17 3" xfId="26" xr:uid="{00000000-0005-0000-0000-00001A000000}"/>
    <cellStyle name="Normal 18" xfId="27" xr:uid="{00000000-0005-0000-0000-00001B000000}"/>
    <cellStyle name="Normal 19" xfId="28" xr:uid="{00000000-0005-0000-0000-00001C000000}"/>
    <cellStyle name="Normal 2" xfId="29" xr:uid="{00000000-0005-0000-0000-00001D000000}"/>
    <cellStyle name="Normal 2 2" xfId="30" xr:uid="{00000000-0005-0000-0000-00001E000000}"/>
    <cellStyle name="Normal 2 3" xfId="31" xr:uid="{00000000-0005-0000-0000-00001F000000}"/>
    <cellStyle name="Normal 20" xfId="32" xr:uid="{00000000-0005-0000-0000-000020000000}"/>
    <cellStyle name="Normal 21" xfId="33" xr:uid="{00000000-0005-0000-0000-000021000000}"/>
    <cellStyle name="Normal 22" xfId="34" xr:uid="{00000000-0005-0000-0000-000022000000}"/>
    <cellStyle name="Normal 23" xfId="35" xr:uid="{00000000-0005-0000-0000-000023000000}"/>
    <cellStyle name="Normal 23 2" xfId="36" xr:uid="{00000000-0005-0000-0000-000024000000}"/>
    <cellStyle name="Normal 23 3" xfId="37" xr:uid="{00000000-0005-0000-0000-000025000000}"/>
    <cellStyle name="Normal 24" xfId="38" xr:uid="{00000000-0005-0000-0000-000026000000}"/>
    <cellStyle name="Normal 24 2" xfId="39" xr:uid="{00000000-0005-0000-0000-000027000000}"/>
    <cellStyle name="Normal 24 3" xfId="40" xr:uid="{00000000-0005-0000-0000-000028000000}"/>
    <cellStyle name="Normal 25" xfId="41" xr:uid="{00000000-0005-0000-0000-000029000000}"/>
    <cellStyle name="Normal 25 2" xfId="42" xr:uid="{00000000-0005-0000-0000-00002A000000}"/>
    <cellStyle name="Normal 25 3" xfId="43" xr:uid="{00000000-0005-0000-0000-00002B000000}"/>
    <cellStyle name="Normal 26" xfId="44" xr:uid="{00000000-0005-0000-0000-00002C000000}"/>
    <cellStyle name="Normal 26 2" xfId="45" xr:uid="{00000000-0005-0000-0000-00002D000000}"/>
    <cellStyle name="Normal 26 3" xfId="46" xr:uid="{00000000-0005-0000-0000-00002E000000}"/>
    <cellStyle name="Normal 27" xfId="47" xr:uid="{00000000-0005-0000-0000-00002F000000}"/>
    <cellStyle name="Normal 28" xfId="48" xr:uid="{00000000-0005-0000-0000-000030000000}"/>
    <cellStyle name="Normal 28 2" xfId="49" xr:uid="{00000000-0005-0000-0000-000031000000}"/>
    <cellStyle name="Normal 29" xfId="50" xr:uid="{00000000-0005-0000-0000-000032000000}"/>
    <cellStyle name="Normal 29 2" xfId="51" xr:uid="{00000000-0005-0000-0000-000033000000}"/>
    <cellStyle name="Normal 3" xfId="52" xr:uid="{00000000-0005-0000-0000-000034000000}"/>
    <cellStyle name="Normal 3 2" xfId="53" xr:uid="{00000000-0005-0000-0000-000035000000}"/>
    <cellStyle name="Normal 30" xfId="54" xr:uid="{00000000-0005-0000-0000-000036000000}"/>
    <cellStyle name="Normal 31" xfId="55" xr:uid="{00000000-0005-0000-0000-000037000000}"/>
    <cellStyle name="Normal 32" xfId="56" xr:uid="{00000000-0005-0000-0000-000038000000}"/>
    <cellStyle name="Normal 33" xfId="57" xr:uid="{00000000-0005-0000-0000-000039000000}"/>
    <cellStyle name="Normal 34" xfId="58" xr:uid="{00000000-0005-0000-0000-00003A000000}"/>
    <cellStyle name="Normal 35" xfId="59" xr:uid="{00000000-0005-0000-0000-00003B000000}"/>
    <cellStyle name="Normal 36" xfId="60" xr:uid="{00000000-0005-0000-0000-00003C000000}"/>
    <cellStyle name="Normal 37" xfId="61" xr:uid="{00000000-0005-0000-0000-00003D000000}"/>
    <cellStyle name="Normal 4" xfId="62" xr:uid="{00000000-0005-0000-0000-00003E000000}"/>
    <cellStyle name="Normal 5" xfId="63" xr:uid="{00000000-0005-0000-0000-00003F000000}"/>
    <cellStyle name="Normal 6" xfId="64" xr:uid="{00000000-0005-0000-0000-000040000000}"/>
    <cellStyle name="Normal 7" xfId="65" xr:uid="{00000000-0005-0000-0000-000041000000}"/>
    <cellStyle name="Normal 8" xfId="66" xr:uid="{00000000-0005-0000-0000-000042000000}"/>
    <cellStyle name="Normal 9" xfId="67" xr:uid="{00000000-0005-0000-0000-000043000000}"/>
    <cellStyle name="Normal_table1" xfId="68" xr:uid="{00000000-0005-0000-0000-000044000000}"/>
    <cellStyle name="Percent" xfId="69" builtinId="5"/>
    <cellStyle name="Percent 2" xfId="70" xr:uid="{00000000-0005-0000-0000-000046000000}"/>
    <cellStyle name="Total" xfId="71" builtinId="25" customBuiltin="1"/>
    <cellStyle name="Total 2" xfId="72" xr:uid="{00000000-0005-0000-0000-000048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bea.gov/international/supplemental-statistics" TargetMode="External"/><Relationship Id="rId2" Type="http://schemas.openxmlformats.org/officeDocument/2006/relationships/hyperlink" Target="https://apps.bea.gov/iTable/iTable.cfm?reqid=62&amp;step=9&amp;isuri=1&amp;product=4" TargetMode="External"/><Relationship Id="rId1" Type="http://schemas.openxmlformats.org/officeDocument/2006/relationships/hyperlink" Target="https://apps.bea.gov/iTable/iTable.cfm?reqid=62&amp;step=2&amp;isuri=1&amp;product=1" TargetMode="External"/><Relationship Id="rId5" Type="http://schemas.openxmlformats.org/officeDocument/2006/relationships/customProperty" Target="../customProperty1.bin"/><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customProperty" Target="../customProperty3.bin"/></Relationships>
</file>

<file path=xl/worksheets/_rels/sheet4.xml.rels><?xml version="1.0" encoding="UTF-8" standalone="yes"?>
<Relationships xmlns="http://schemas.openxmlformats.org/package/2006/relationships"><Relationship Id="rId1" Type="http://schemas.openxmlformats.org/officeDocument/2006/relationships/customProperty" Target="../customProperty4.bin"/></Relationships>
</file>

<file path=xl/worksheets/_rels/sheet5.xml.rels><?xml version="1.0" encoding="UTF-8" standalone="yes"?>
<Relationships xmlns="http://schemas.openxmlformats.org/package/2006/relationships"><Relationship Id="rId1" Type="http://schemas.openxmlformats.org/officeDocument/2006/relationships/customProperty" Target="../customProperty5.bin"/></Relationships>
</file>

<file path=xl/worksheets/_rels/sheet6.xml.rels><?xml version="1.0" encoding="UTF-8" standalone="yes"?>
<Relationships xmlns="http://schemas.openxmlformats.org/package/2006/relationships"><Relationship Id="rId1" Type="http://schemas.openxmlformats.org/officeDocument/2006/relationships/customProperty" Target="../customProperty6.bin"/></Relationships>
</file>

<file path=xl/worksheets/_rels/sheet7.xml.rels><?xml version="1.0" encoding="UTF-8" standalone="yes"?>
<Relationships xmlns="http://schemas.openxmlformats.org/package/2006/relationships"><Relationship Id="rId2" Type="http://schemas.openxmlformats.org/officeDocument/2006/relationships/customProperty" Target="../customProperty7.bin"/><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2" Type="http://schemas.openxmlformats.org/officeDocument/2006/relationships/customProperty" Target="../customProperty9.bin"/><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6" tint="0.39997558519241921"/>
  </sheetPr>
  <dimension ref="A1:F26"/>
  <sheetViews>
    <sheetView tabSelected="1" zoomScaleNormal="100" workbookViewId="0">
      <pane ySplit="1" topLeftCell="A2" activePane="bottomLeft" state="frozen"/>
      <selection pane="bottomLeft" sqref="A1:C1"/>
    </sheetView>
  </sheetViews>
  <sheetFormatPr defaultColWidth="8.84375" defaultRowHeight="12.45" x14ac:dyDescent="0.3"/>
  <cols>
    <col min="1" max="1" width="8.3046875" style="73" customWidth="1"/>
    <col min="2" max="2" width="83.3046875" style="73" customWidth="1"/>
    <col min="3" max="3" width="24.69140625" style="73" customWidth="1"/>
    <col min="4" max="4" width="65.69140625" style="73" customWidth="1"/>
    <col min="5" max="5" width="16.84375" style="73" customWidth="1"/>
    <col min="6" max="16384" width="8.84375" style="73"/>
  </cols>
  <sheetData>
    <row r="1" spans="1:6" ht="28.95" customHeight="1" x14ac:dyDescent="0.3">
      <c r="A1" s="220" t="s">
        <v>186</v>
      </c>
      <c r="B1" s="220"/>
      <c r="C1" s="220"/>
      <c r="D1" s="166" t="s">
        <v>217</v>
      </c>
    </row>
    <row r="2" spans="1:6" s="165" customFormat="1" ht="90" customHeight="1" x14ac:dyDescent="0.3">
      <c r="A2" s="221" t="s">
        <v>187</v>
      </c>
      <c r="B2" s="221"/>
      <c r="C2" s="221"/>
      <c r="D2" s="221"/>
      <c r="E2" s="164" t="s">
        <v>111</v>
      </c>
    </row>
    <row r="3" spans="1:6" ht="30" customHeight="1" x14ac:dyDescent="0.3">
      <c r="A3" s="90"/>
      <c r="B3" s="76"/>
      <c r="C3" s="77"/>
    </row>
    <row r="4" spans="1:6" ht="37.75" x14ac:dyDescent="0.3">
      <c r="A4" s="73">
        <v>1</v>
      </c>
      <c r="B4" s="78" t="s">
        <v>196</v>
      </c>
      <c r="C4" s="107" t="s">
        <v>100</v>
      </c>
      <c r="D4" s="79" t="s">
        <v>121</v>
      </c>
      <c r="E4" s="91" t="s">
        <v>110</v>
      </c>
    </row>
    <row r="5" spans="1:6" x14ac:dyDescent="0.3">
      <c r="C5" s="108"/>
    </row>
    <row r="6" spans="1:6" x14ac:dyDescent="0.3">
      <c r="A6" s="73">
        <v>2</v>
      </c>
      <c r="B6" s="78" t="s">
        <v>197</v>
      </c>
      <c r="C6" s="107" t="s">
        <v>101</v>
      </c>
      <c r="D6" s="213" t="s">
        <v>216</v>
      </c>
    </row>
    <row r="7" spans="1:6" x14ac:dyDescent="0.3">
      <c r="C7" s="108"/>
    </row>
    <row r="8" spans="1:6" ht="58.2" customHeight="1" x14ac:dyDescent="0.3">
      <c r="A8" s="73">
        <v>3</v>
      </c>
      <c r="B8" s="78" t="s">
        <v>198</v>
      </c>
      <c r="C8" s="107" t="s">
        <v>102</v>
      </c>
      <c r="D8" s="79" t="s">
        <v>122</v>
      </c>
      <c r="E8" s="91" t="s">
        <v>110</v>
      </c>
    </row>
    <row r="9" spans="1:6" x14ac:dyDescent="0.3">
      <c r="C9" s="78"/>
    </row>
    <row r="10" spans="1:6" ht="45" customHeight="1" x14ac:dyDescent="0.3">
      <c r="A10" s="73">
        <v>4</v>
      </c>
      <c r="B10" s="222" t="s">
        <v>199</v>
      </c>
      <c r="C10" s="222"/>
      <c r="E10" s="92"/>
      <c r="F10" s="92"/>
    </row>
    <row r="11" spans="1:6" ht="60" customHeight="1" x14ac:dyDescent="0.3">
      <c r="B11" s="222" t="s">
        <v>206</v>
      </c>
      <c r="C11" s="222"/>
      <c r="D11" s="92"/>
      <c r="E11" s="92"/>
      <c r="F11" s="92"/>
    </row>
    <row r="12" spans="1:6" x14ac:dyDescent="0.3">
      <c r="B12" s="80" t="s">
        <v>115</v>
      </c>
      <c r="C12" s="107" t="s">
        <v>103</v>
      </c>
      <c r="D12" s="92"/>
      <c r="E12" s="92"/>
      <c r="F12" s="92"/>
    </row>
    <row r="13" spans="1:6" x14ac:dyDescent="0.3">
      <c r="B13" s="80" t="s">
        <v>116</v>
      </c>
      <c r="C13" s="107" t="s">
        <v>104</v>
      </c>
    </row>
    <row r="14" spans="1:6" x14ac:dyDescent="0.3">
      <c r="B14" s="80" t="s">
        <v>117</v>
      </c>
      <c r="C14" s="107" t="s">
        <v>105</v>
      </c>
    </row>
    <row r="15" spans="1:6" x14ac:dyDescent="0.3">
      <c r="B15" s="80" t="s">
        <v>118</v>
      </c>
      <c r="C15" s="107" t="s">
        <v>106</v>
      </c>
    </row>
    <row r="16" spans="1:6" x14ac:dyDescent="0.3">
      <c r="B16" s="80" t="s">
        <v>119</v>
      </c>
      <c r="C16" s="107" t="s">
        <v>107</v>
      </c>
    </row>
    <row r="17" spans="1:6" ht="12.9" x14ac:dyDescent="0.3">
      <c r="B17" s="190" t="s">
        <v>120</v>
      </c>
      <c r="C17" s="81"/>
    </row>
    <row r="18" spans="1:6" x14ac:dyDescent="0.3">
      <c r="B18" s="80"/>
      <c r="C18" s="81"/>
    </row>
    <row r="19" spans="1:6" ht="75" customHeight="1" x14ac:dyDescent="0.3">
      <c r="B19" s="222" t="s">
        <v>215</v>
      </c>
      <c r="C19" s="222"/>
      <c r="D19" s="82"/>
    </row>
    <row r="20" spans="1:6" ht="60" customHeight="1" x14ac:dyDescent="0.3">
      <c r="B20" s="222" t="s">
        <v>201</v>
      </c>
      <c r="C20" s="222"/>
      <c r="D20" s="82"/>
    </row>
    <row r="21" spans="1:6" ht="31.2" customHeight="1" x14ac:dyDescent="0.3">
      <c r="B21" s="186"/>
      <c r="C21" s="186"/>
      <c r="D21" s="82"/>
    </row>
    <row r="22" spans="1:6" ht="60" customHeight="1" x14ac:dyDescent="0.3">
      <c r="A22" s="73">
        <v>5</v>
      </c>
      <c r="B22" s="222" t="s">
        <v>200</v>
      </c>
      <c r="C22" s="222"/>
    </row>
    <row r="23" spans="1:6" ht="42" customHeight="1" x14ac:dyDescent="0.3">
      <c r="A23" s="78"/>
      <c r="B23" s="79"/>
      <c r="C23" s="189"/>
      <c r="D23" s="79"/>
      <c r="E23" s="79"/>
      <c r="F23" s="79"/>
    </row>
    <row r="24" spans="1:6" ht="12.9" x14ac:dyDescent="0.3">
      <c r="A24" s="105" t="s">
        <v>109</v>
      </c>
      <c r="B24" s="105"/>
      <c r="C24" s="105"/>
    </row>
    <row r="25" spans="1:6" ht="12.9" x14ac:dyDescent="0.3">
      <c r="A25" s="105"/>
      <c r="B25" s="105"/>
      <c r="C25" s="105"/>
    </row>
    <row r="26" spans="1:6" ht="12.9" x14ac:dyDescent="0.3">
      <c r="A26" s="106" t="s">
        <v>112</v>
      </c>
      <c r="B26" s="105"/>
      <c r="C26" s="105"/>
    </row>
  </sheetData>
  <mergeCells count="7">
    <mergeCell ref="A1:C1"/>
    <mergeCell ref="A2:D2"/>
    <mergeCell ref="B11:C11"/>
    <mergeCell ref="B22:C22"/>
    <mergeCell ref="B19:C19"/>
    <mergeCell ref="B10:C10"/>
    <mergeCell ref="B20:C20"/>
  </mergeCells>
  <hyperlinks>
    <hyperlink ref="C4" location="ITA1.2!A1" display="ITA1.2!A1" xr:uid="{00000000-0004-0000-0000-000000000000}"/>
    <hyperlink ref="C6" location="ITA4.2!A1" display="ITA4.2!A1" xr:uid="{00000000-0004-0000-0000-000001000000}"/>
    <hyperlink ref="C8" location="IS2.1!A1" display="IS2.1!A1" xr:uid="{00000000-0004-0000-0000-000002000000}"/>
    <hyperlink ref="C12" location="AmneData!C1" display="AmneData!c1" xr:uid="{00000000-0004-0000-0000-000003000000}"/>
    <hyperlink ref="C13:C16" location="AmneData!C1" display="AmneData!c1" xr:uid="{00000000-0004-0000-0000-000004000000}"/>
    <hyperlink ref="C13" location="AmneData!D1" display="AmneData!d1" xr:uid="{00000000-0004-0000-0000-000005000000}"/>
    <hyperlink ref="C14" location="AmneData!E1" display="AmneData!e1" xr:uid="{00000000-0004-0000-0000-000006000000}"/>
    <hyperlink ref="C15" location="AmneData!F1" display="AmneData!f1" xr:uid="{00000000-0004-0000-0000-000007000000}"/>
    <hyperlink ref="C16" location="AmneData!G1" display="AmneData!g1" xr:uid="{00000000-0004-0000-0000-000008000000}"/>
    <hyperlink ref="E4" r:id="rId1" xr:uid="{00000000-0004-0000-0000-000009000000}"/>
    <hyperlink ref="E8" r:id="rId2" xr:uid="{00000000-0004-0000-0000-00000A000000}"/>
    <hyperlink ref="E2" r:id="rId3" xr:uid="{59535BC2-22B4-4D85-8906-9B4F64B659B7}"/>
  </hyperlinks>
  <pageMargins left="0.7" right="0.7" top="0.75" bottom="0.75" header="0.3" footer="0.3"/>
  <pageSetup orientation="portrait" r:id="rId4"/>
  <customProperties>
    <customPr name="SourceTableID" r:id="rId5"/>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tint="-0.249977111117893"/>
    <pageSetUpPr fitToPage="1"/>
  </sheetPr>
  <dimension ref="A1:AH121"/>
  <sheetViews>
    <sheetView zoomScaleNormal="100" workbookViewId="0">
      <pane xSplit="2" ySplit="5" topLeftCell="N6" activePane="bottomRight" state="frozen"/>
      <selection pane="topRight" activeCell="C1" sqref="C1"/>
      <selection pane="bottomLeft" activeCell="A6" sqref="A6"/>
      <selection pane="bottomRight" activeCell="A2" sqref="A2"/>
    </sheetView>
  </sheetViews>
  <sheetFormatPr defaultColWidth="9.15234375" defaultRowHeight="12.45" x14ac:dyDescent="0.3"/>
  <cols>
    <col min="1" max="1" width="9.15234375" style="22"/>
    <col min="2" max="2" width="101.69140625" style="22" customWidth="1"/>
    <col min="3" max="3" width="13.69140625" style="22" customWidth="1"/>
    <col min="4" max="4" width="12.53515625" style="22" customWidth="1"/>
    <col min="5" max="5" width="11.15234375" style="22" bestFit="1" customWidth="1"/>
    <col min="6" max="19" width="10.69140625" style="22" bestFit="1" customWidth="1"/>
    <col min="20" max="20" width="10.69140625" style="45" bestFit="1" customWidth="1"/>
    <col min="21" max="21" width="10.69140625" style="22" bestFit="1" customWidth="1"/>
    <col min="22" max="22" width="11" style="22" customWidth="1"/>
    <col min="23" max="23" width="12.3828125" style="22" customWidth="1"/>
    <col min="24" max="24" width="12.3046875" style="22" bestFit="1" customWidth="1"/>
    <col min="25" max="25" width="10.15234375" style="22" customWidth="1"/>
    <col min="26" max="27" width="9.15234375" style="22"/>
    <col min="28" max="28" width="10.69140625" style="22" customWidth="1"/>
    <col min="29" max="16384" width="9.15234375" style="22"/>
  </cols>
  <sheetData>
    <row r="1" spans="1:34" ht="35.6" x14ac:dyDescent="0.4">
      <c r="A1" s="83" t="s">
        <v>108</v>
      </c>
      <c r="B1" s="84"/>
      <c r="C1" s="207" t="str">
        <f>IF(C7=0,"Warning: ITA1.2 not yet loaded!","")</f>
        <v>Warning: ITA1.2 not yet loaded!</v>
      </c>
      <c r="D1" s="207" t="str">
        <f t="shared" ref="D1:X1" si="0">IF(D7=0,"Warning: ITA1.2 not yet loaded!","")</f>
        <v>Warning: ITA1.2 not yet loaded!</v>
      </c>
      <c r="E1" s="207" t="str">
        <f t="shared" si="0"/>
        <v>Warning: ITA1.2 not yet loaded!</v>
      </c>
      <c r="F1" s="207" t="str">
        <f t="shared" si="0"/>
        <v>Warning: ITA1.2 not yet loaded!</v>
      </c>
      <c r="G1" s="207" t="str">
        <f t="shared" si="0"/>
        <v>Warning: ITA1.2 not yet loaded!</v>
      </c>
      <c r="H1" s="207" t="str">
        <f t="shared" si="0"/>
        <v>Warning: ITA1.2 not yet loaded!</v>
      </c>
      <c r="I1" s="207" t="str">
        <f t="shared" si="0"/>
        <v>Warning: ITA1.2 not yet loaded!</v>
      </c>
      <c r="J1" s="207" t="str">
        <f t="shared" si="0"/>
        <v>Warning: ITA1.2 not yet loaded!</v>
      </c>
      <c r="K1" s="207" t="str">
        <f t="shared" si="0"/>
        <v>Warning: ITA1.2 not yet loaded!</v>
      </c>
      <c r="L1" s="207" t="str">
        <f t="shared" si="0"/>
        <v>Warning: ITA1.2 not yet loaded!</v>
      </c>
      <c r="M1" s="207" t="str">
        <f t="shared" si="0"/>
        <v>Warning: ITA1.2 not yet loaded!</v>
      </c>
      <c r="N1" s="207" t="str">
        <f t="shared" si="0"/>
        <v>Warning: ITA1.2 not yet loaded!</v>
      </c>
      <c r="O1" s="207" t="str">
        <f t="shared" si="0"/>
        <v>Warning: ITA1.2 not yet loaded!</v>
      </c>
      <c r="P1" s="207" t="str">
        <f t="shared" si="0"/>
        <v>Warning: ITA1.2 not yet loaded!</v>
      </c>
      <c r="Q1" s="207" t="str">
        <f t="shared" si="0"/>
        <v>Warning: ITA1.2 not yet loaded!</v>
      </c>
      <c r="R1" s="207" t="str">
        <f t="shared" si="0"/>
        <v>Warning: ITA1.2 not yet loaded!</v>
      </c>
      <c r="S1" s="207" t="str">
        <f t="shared" si="0"/>
        <v>Warning: ITA1.2 not yet loaded!</v>
      </c>
      <c r="T1" s="207" t="str">
        <f t="shared" si="0"/>
        <v>Warning: ITA1.2 not yet loaded!</v>
      </c>
      <c r="U1" s="207" t="str">
        <f t="shared" si="0"/>
        <v>Warning: ITA1.2 not yet loaded!</v>
      </c>
      <c r="V1" s="207" t="str">
        <f t="shared" si="0"/>
        <v>Warning: ITA1.2 not yet loaded!</v>
      </c>
      <c r="W1" s="207" t="str">
        <f t="shared" ca="1" si="0"/>
        <v>Warning: ITA1.2 not yet loaded!</v>
      </c>
      <c r="X1" s="207" t="str">
        <f t="shared" ca="1" si="0"/>
        <v>Warning: ITA1.2 not yet loaded!</v>
      </c>
      <c r="Y1" s="207" t="str">
        <f t="shared" ref="Y1:AH1" ca="1" si="1">IF(Y7=0,"Warning: ITA1.2 not yet loaded!","")</f>
        <v>Warning: ITA1.2 not yet loaded!</v>
      </c>
      <c r="Z1" s="207" t="str">
        <f t="shared" ca="1" si="1"/>
        <v/>
      </c>
      <c r="AA1" s="207" t="str">
        <f t="shared" ca="1" si="1"/>
        <v/>
      </c>
      <c r="AB1" s="207" t="str">
        <f t="shared" ca="1" si="1"/>
        <v/>
      </c>
      <c r="AC1" s="207" t="str">
        <f t="shared" ca="1" si="1"/>
        <v/>
      </c>
      <c r="AD1" s="207" t="str">
        <f t="shared" ca="1" si="1"/>
        <v/>
      </c>
      <c r="AE1" s="207" t="str">
        <f t="shared" ca="1" si="1"/>
        <v/>
      </c>
      <c r="AF1" s="207" t="str">
        <f t="shared" ca="1" si="1"/>
        <v/>
      </c>
      <c r="AG1" s="207" t="str">
        <f t="shared" ca="1" si="1"/>
        <v/>
      </c>
      <c r="AH1" s="207" t="str">
        <f t="shared" ca="1" si="1"/>
        <v/>
      </c>
    </row>
    <row r="2" spans="1:34" ht="34.75" x14ac:dyDescent="0.3">
      <c r="A2" s="172" t="s">
        <v>1</v>
      </c>
      <c r="B2" s="26"/>
      <c r="C2" s="207" t="str">
        <f>IF(C8=0,"Warning: ITA4.2 not yet loaded!", "")</f>
        <v>Warning: ITA4.2 not yet loaded!</v>
      </c>
      <c r="D2" s="207" t="str">
        <f t="shared" ref="D2:X2" si="2">IF(D8=0,"Warning: ITA4.2 not yet loaded!", "")</f>
        <v>Warning: ITA4.2 not yet loaded!</v>
      </c>
      <c r="E2" s="207" t="str">
        <f t="shared" si="2"/>
        <v>Warning: ITA4.2 not yet loaded!</v>
      </c>
      <c r="F2" s="207" t="str">
        <f t="shared" si="2"/>
        <v>Warning: ITA4.2 not yet loaded!</v>
      </c>
      <c r="G2" s="207" t="str">
        <f t="shared" si="2"/>
        <v>Warning: ITA4.2 not yet loaded!</v>
      </c>
      <c r="H2" s="207" t="str">
        <f t="shared" si="2"/>
        <v>Warning: ITA4.2 not yet loaded!</v>
      </c>
      <c r="I2" s="207" t="str">
        <f t="shared" si="2"/>
        <v>Warning: ITA4.2 not yet loaded!</v>
      </c>
      <c r="J2" s="207" t="str">
        <f t="shared" si="2"/>
        <v>Warning: ITA4.2 not yet loaded!</v>
      </c>
      <c r="K2" s="207" t="str">
        <f t="shared" si="2"/>
        <v>Warning: ITA4.2 not yet loaded!</v>
      </c>
      <c r="L2" s="207" t="str">
        <f t="shared" si="2"/>
        <v>Warning: ITA4.2 not yet loaded!</v>
      </c>
      <c r="M2" s="207" t="str">
        <f t="shared" si="2"/>
        <v>Warning: ITA4.2 not yet loaded!</v>
      </c>
      <c r="N2" s="207" t="str">
        <f t="shared" si="2"/>
        <v>Warning: ITA4.2 not yet loaded!</v>
      </c>
      <c r="O2" s="207" t="str">
        <f t="shared" si="2"/>
        <v>Warning: ITA4.2 not yet loaded!</v>
      </c>
      <c r="P2" s="207" t="str">
        <f t="shared" si="2"/>
        <v>Warning: ITA4.2 not yet loaded!</v>
      </c>
      <c r="Q2" s="207" t="str">
        <f t="shared" si="2"/>
        <v>Warning: ITA4.2 not yet loaded!</v>
      </c>
      <c r="R2" s="207" t="str">
        <f t="shared" si="2"/>
        <v>Warning: ITA4.2 not yet loaded!</v>
      </c>
      <c r="S2" s="207" t="str">
        <f t="shared" si="2"/>
        <v>Warning: ITA4.2 not yet loaded!</v>
      </c>
      <c r="T2" s="207" t="str">
        <f t="shared" si="2"/>
        <v>Warning: ITA4.2 not yet loaded!</v>
      </c>
      <c r="U2" s="207" t="str">
        <f t="shared" si="2"/>
        <v>Warning: ITA4.2 not yet loaded!</v>
      </c>
      <c r="V2" s="207" t="str">
        <f t="shared" si="2"/>
        <v>Warning: ITA4.2 not yet loaded!</v>
      </c>
      <c r="W2" s="207" t="str">
        <f t="shared" ca="1" si="2"/>
        <v>Warning: ITA4.2 not yet loaded!</v>
      </c>
      <c r="X2" s="207" t="str">
        <f t="shared" ca="1" si="2"/>
        <v>Warning: ITA4.2 not yet loaded!</v>
      </c>
      <c r="Y2" s="207" t="str">
        <f t="shared" ref="Y2:AH2" ca="1" si="3">IF(Y8=0,"Warning: ITA4.2 not yet loaded!", "")</f>
        <v>Warning: ITA4.2 not yet loaded!</v>
      </c>
      <c r="Z2" s="207" t="str">
        <f t="shared" ca="1" si="3"/>
        <v/>
      </c>
      <c r="AA2" s="207" t="str">
        <f t="shared" ca="1" si="3"/>
        <v/>
      </c>
      <c r="AB2" s="207" t="str">
        <f t="shared" ca="1" si="3"/>
        <v/>
      </c>
      <c r="AC2" s="207" t="str">
        <f t="shared" ca="1" si="3"/>
        <v/>
      </c>
      <c r="AD2" s="207" t="str">
        <f t="shared" ca="1" si="3"/>
        <v/>
      </c>
      <c r="AE2" s="207" t="str">
        <f t="shared" ca="1" si="3"/>
        <v/>
      </c>
      <c r="AF2" s="207" t="str">
        <f t="shared" ca="1" si="3"/>
        <v/>
      </c>
      <c r="AG2" s="207" t="str">
        <f t="shared" ca="1" si="3"/>
        <v/>
      </c>
      <c r="AH2" s="207" t="str">
        <f t="shared" ca="1" si="3"/>
        <v/>
      </c>
    </row>
    <row r="3" spans="1:34" ht="23.15" x14ac:dyDescent="0.3">
      <c r="A3" s="188" t="str">
        <f ca="1">_xlfn.CONCAT("Updated on ", TEXT(TODAY(), "mm/dd/yyyy"))</f>
        <v>Updated on 12/05/2022</v>
      </c>
      <c r="B3" s="25"/>
      <c r="C3" s="207" t="str">
        <f>IF(C24=0,"Warning: IS2.1 not yet loaded!", "")</f>
        <v>Warning: IS2.1 not yet loaded!</v>
      </c>
      <c r="D3" s="207" t="str">
        <f t="shared" ref="D3:X3" si="4">IF(D24=0,"Warning: IS2.1 not yet loaded!", "")</f>
        <v>Warning: IS2.1 not yet loaded!</v>
      </c>
      <c r="E3" s="207" t="str">
        <f t="shared" si="4"/>
        <v>Warning: IS2.1 not yet loaded!</v>
      </c>
      <c r="F3" s="207" t="str">
        <f t="shared" si="4"/>
        <v>Warning: IS2.1 not yet loaded!</v>
      </c>
      <c r="G3" s="207" t="str">
        <f t="shared" si="4"/>
        <v>Warning: IS2.1 not yet loaded!</v>
      </c>
      <c r="H3" s="207" t="str">
        <f t="shared" si="4"/>
        <v>Warning: IS2.1 not yet loaded!</v>
      </c>
      <c r="I3" s="207" t="str">
        <f t="shared" si="4"/>
        <v>Warning: IS2.1 not yet loaded!</v>
      </c>
      <c r="J3" s="207" t="str">
        <f t="shared" si="4"/>
        <v>Warning: IS2.1 not yet loaded!</v>
      </c>
      <c r="K3" s="207" t="str">
        <f t="shared" si="4"/>
        <v>Warning: IS2.1 not yet loaded!</v>
      </c>
      <c r="L3" s="207" t="str">
        <f t="shared" si="4"/>
        <v>Warning: IS2.1 not yet loaded!</v>
      </c>
      <c r="M3" s="207" t="str">
        <f t="shared" si="4"/>
        <v>Warning: IS2.1 not yet loaded!</v>
      </c>
      <c r="N3" s="207" t="str">
        <f t="shared" si="4"/>
        <v>Warning: IS2.1 not yet loaded!</v>
      </c>
      <c r="O3" s="207" t="str">
        <f t="shared" si="4"/>
        <v>Warning: IS2.1 not yet loaded!</v>
      </c>
      <c r="P3" s="207" t="str">
        <f t="shared" si="4"/>
        <v>Warning: IS2.1 not yet loaded!</v>
      </c>
      <c r="Q3" s="207" t="str">
        <f t="shared" si="4"/>
        <v>Warning: IS2.1 not yet loaded!</v>
      </c>
      <c r="R3" s="207" t="str">
        <f t="shared" si="4"/>
        <v>Warning: IS2.1 not yet loaded!</v>
      </c>
      <c r="S3" s="207" t="str">
        <f t="shared" si="4"/>
        <v>Warning: IS2.1 not yet loaded!</v>
      </c>
      <c r="T3" s="207" t="str">
        <f t="shared" si="4"/>
        <v>Warning: IS2.1 not yet loaded!</v>
      </c>
      <c r="U3" s="207" t="str">
        <f t="shared" si="4"/>
        <v>Warning: IS2.1 not yet loaded!</v>
      </c>
      <c r="V3" s="207" t="str">
        <f t="shared" si="4"/>
        <v>Warning: IS2.1 not yet loaded!</v>
      </c>
      <c r="W3" s="207" t="str">
        <f t="shared" ca="1" si="4"/>
        <v>Warning: IS2.1 not yet loaded!</v>
      </c>
      <c r="X3" s="207" t="str">
        <f t="shared" ca="1" si="4"/>
        <v>Warning: IS2.1 not yet loaded!</v>
      </c>
      <c r="Y3" s="207" t="str">
        <f t="shared" ref="Y3:AH3" ca="1" si="5">IF(Y24=0,"Warning: IS2.1 not yet loaded!", "")</f>
        <v>Warning: IS2.1 not yet loaded!</v>
      </c>
      <c r="Z3" s="207" t="str">
        <f t="shared" ca="1" si="5"/>
        <v/>
      </c>
      <c r="AA3" s="207" t="str">
        <f t="shared" ca="1" si="5"/>
        <v/>
      </c>
      <c r="AB3" s="207" t="str">
        <f t="shared" ca="1" si="5"/>
        <v/>
      </c>
      <c r="AC3" s="207" t="str">
        <f t="shared" ca="1" si="5"/>
        <v/>
      </c>
      <c r="AD3" s="207" t="str">
        <f t="shared" ca="1" si="5"/>
        <v/>
      </c>
      <c r="AE3" s="207" t="str">
        <f t="shared" ca="1" si="5"/>
        <v/>
      </c>
      <c r="AF3" s="207" t="str">
        <f t="shared" ca="1" si="5"/>
        <v/>
      </c>
      <c r="AG3" s="207" t="str">
        <f t="shared" ca="1" si="5"/>
        <v/>
      </c>
      <c r="AH3" s="207" t="str">
        <f t="shared" ca="1" si="5"/>
        <v/>
      </c>
    </row>
    <row r="4" spans="1:34" x14ac:dyDescent="0.3">
      <c r="A4" s="5"/>
      <c r="B4" s="27"/>
      <c r="C4" s="207"/>
      <c r="D4" s="208"/>
      <c r="E4" s="208"/>
      <c r="F4" s="208"/>
      <c r="G4" s="208"/>
      <c r="H4" s="208"/>
      <c r="I4" s="208"/>
      <c r="J4" s="208"/>
      <c r="K4" s="209"/>
      <c r="L4" s="209"/>
      <c r="M4" s="209"/>
      <c r="N4" s="210"/>
      <c r="O4" s="210"/>
      <c r="P4" s="210"/>
      <c r="Q4" s="210"/>
      <c r="R4" s="210"/>
      <c r="S4" s="210"/>
      <c r="T4" s="209"/>
      <c r="U4" s="210"/>
      <c r="V4" s="209"/>
      <c r="W4" s="211" t="str">
        <f ca="1">IF(W20=0,"Warning: AMNE data not yet loaded!",  IF(W20="n.a.","Note-AMNE data for this reference year are not yet published", ""))</f>
        <v>Warning: AMNE data not yet loaded!</v>
      </c>
      <c r="X4" s="211" t="str">
        <f ca="1">IF(X20=0,"Warning: AMNE data not yet loaded!",  IF(X20="n.a.","Note-AMNE data for this reference year are not yet published", ""))</f>
        <v>Warning: AMNE data not yet loaded!</v>
      </c>
      <c r="Y4" s="211" t="str">
        <f t="shared" ref="Y4:AH4" ca="1" si="6">IF(Y20=0,"Warning: AMNE data not yet loaded!",  IF(Y20="n.a.","Note-AMNE data for this reference year are not yet published", ""))</f>
        <v>Note-AMNE data for this reference year are not yet published</v>
      </c>
      <c r="Z4" s="211" t="str">
        <f t="shared" ca="1" si="6"/>
        <v/>
      </c>
      <c r="AA4" s="211" t="str">
        <f t="shared" ca="1" si="6"/>
        <v/>
      </c>
      <c r="AB4" s="211" t="str">
        <f t="shared" ca="1" si="6"/>
        <v/>
      </c>
      <c r="AC4" s="211" t="str">
        <f t="shared" ca="1" si="6"/>
        <v/>
      </c>
      <c r="AD4" s="211" t="str">
        <f t="shared" ca="1" si="6"/>
        <v/>
      </c>
      <c r="AE4" s="211" t="str">
        <f t="shared" ca="1" si="6"/>
        <v/>
      </c>
      <c r="AF4" s="211" t="str">
        <f t="shared" ca="1" si="6"/>
        <v/>
      </c>
      <c r="AG4" s="211" t="str">
        <f t="shared" ca="1" si="6"/>
        <v/>
      </c>
      <c r="AH4" s="211" t="str">
        <f t="shared" ca="1" si="6"/>
        <v/>
      </c>
    </row>
    <row r="5" spans="1:34" x14ac:dyDescent="0.3">
      <c r="A5" s="16" t="s">
        <v>72</v>
      </c>
      <c r="B5" s="16" t="s">
        <v>193</v>
      </c>
      <c r="C5" s="20">
        <v>1999</v>
      </c>
      <c r="D5" s="20">
        <v>2000</v>
      </c>
      <c r="E5" s="21">
        <v>2001</v>
      </c>
      <c r="F5" s="21">
        <v>2002</v>
      </c>
      <c r="G5" s="20">
        <v>2003</v>
      </c>
      <c r="H5" s="20">
        <v>2004</v>
      </c>
      <c r="I5" s="20">
        <v>2005</v>
      </c>
      <c r="J5" s="20">
        <v>2006</v>
      </c>
      <c r="K5" s="16">
        <v>2007</v>
      </c>
      <c r="L5" s="16">
        <v>2008</v>
      </c>
      <c r="M5" s="16">
        <v>2009</v>
      </c>
      <c r="N5" s="16">
        <v>2010</v>
      </c>
      <c r="O5" s="16">
        <v>2011</v>
      </c>
      <c r="P5" s="16">
        <v>2012</v>
      </c>
      <c r="Q5" s="16">
        <v>2013</v>
      </c>
      <c r="R5" s="16">
        <v>2014</v>
      </c>
      <c r="S5" s="16">
        <v>2015</v>
      </c>
      <c r="T5" s="16">
        <v>2016</v>
      </c>
      <c r="U5" s="16">
        <v>2017</v>
      </c>
      <c r="V5" s="16">
        <v>2018</v>
      </c>
      <c r="W5" s="16">
        <v>2019</v>
      </c>
      <c r="X5" s="16">
        <v>2020</v>
      </c>
      <c r="Y5" s="70">
        <v>2021</v>
      </c>
      <c r="Z5" s="16">
        <v>2022</v>
      </c>
      <c r="AA5" s="16">
        <v>2023</v>
      </c>
      <c r="AB5" s="89">
        <v>2024</v>
      </c>
      <c r="AC5" s="89">
        <v>2025</v>
      </c>
      <c r="AD5" s="89">
        <v>2026</v>
      </c>
      <c r="AE5" s="89">
        <v>2027</v>
      </c>
      <c r="AF5" s="89">
        <v>2028</v>
      </c>
      <c r="AG5" s="89">
        <v>2029</v>
      </c>
      <c r="AH5" s="89">
        <v>2030</v>
      </c>
    </row>
    <row r="6" spans="1:34" ht="12.9" x14ac:dyDescent="0.35">
      <c r="A6" s="5"/>
      <c r="B6" s="3"/>
      <c r="V6" s="3"/>
      <c r="W6" s="3"/>
      <c r="Y6" s="212"/>
      <c r="Z6" s="111"/>
      <c r="AA6" s="111"/>
      <c r="AB6" s="111"/>
      <c r="AC6" s="111"/>
      <c r="AD6" s="111"/>
      <c r="AE6" s="111"/>
      <c r="AF6" s="111"/>
      <c r="AG6" s="111"/>
      <c r="AH6" s="111"/>
    </row>
    <row r="7" spans="1:34" s="62" customFormat="1" x14ac:dyDescent="0.3">
      <c r="A7" s="5">
        <v>1</v>
      </c>
      <c r="B7" s="32" t="s">
        <v>47</v>
      </c>
      <c r="C7" s="49">
        <f>ROUND(GetItaISData!F7/1000, 3)</f>
        <v>0</v>
      </c>
      <c r="D7" s="49">
        <f>ROUND(GetItaISData!G7/1000, 3)</f>
        <v>0</v>
      </c>
      <c r="E7" s="49">
        <f>ROUND(GetItaISData!H7/1000, 3)</f>
        <v>0</v>
      </c>
      <c r="F7" s="49">
        <f>ROUND(GetItaISData!I7/1000, 3)</f>
        <v>0</v>
      </c>
      <c r="G7" s="49">
        <f>ROUND(GetItaISData!J7/1000, 3)</f>
        <v>0</v>
      </c>
      <c r="H7" s="49">
        <f>ROUND(GetItaISData!K7/1000, 3)</f>
        <v>0</v>
      </c>
      <c r="I7" s="49">
        <f>ROUND(GetItaISData!L7/1000, 3)</f>
        <v>0</v>
      </c>
      <c r="J7" s="49">
        <f>ROUND(GetItaISData!M7/1000, 3)</f>
        <v>0</v>
      </c>
      <c r="K7" s="49">
        <f>ROUND(GetItaISData!N7/1000, 3)</f>
        <v>0</v>
      </c>
      <c r="L7" s="49">
        <f>ROUND(GetItaISData!O7/1000, 3)</f>
        <v>0</v>
      </c>
      <c r="M7" s="49">
        <f>ROUND(GetItaISData!P7/1000, 3)</f>
        <v>0</v>
      </c>
      <c r="N7" s="49">
        <f>ROUND(GetItaISData!Q7/1000, 3)</f>
        <v>0</v>
      </c>
      <c r="O7" s="49">
        <f>ROUND(GetItaISData!R7/1000, 3)</f>
        <v>0</v>
      </c>
      <c r="P7" s="49">
        <f>ROUND(GetItaISData!S7/1000, 3)</f>
        <v>0</v>
      </c>
      <c r="Q7" s="49">
        <f>ROUND(GetItaISData!T7/1000, 3)</f>
        <v>0</v>
      </c>
      <c r="R7" s="49">
        <f>ROUND(GetItaISData!U7/1000, 3)</f>
        <v>0</v>
      </c>
      <c r="S7" s="49">
        <f>ROUND(GetItaISData!V7/1000, 3)</f>
        <v>0</v>
      </c>
      <c r="T7" s="49">
        <f>ROUND(GetItaISData!W7/1000, 3)</f>
        <v>0</v>
      </c>
      <c r="U7" s="49">
        <f>ROUND(GetItaISData!X7/1000, 3)</f>
        <v>0</v>
      </c>
      <c r="V7" s="49">
        <f>ROUND(GetItaISData!Y7/1000, 3)</f>
        <v>0</v>
      </c>
      <c r="W7" s="49">
        <f ca="1">Compiler!C7</f>
        <v>0</v>
      </c>
      <c r="X7" s="49">
        <f ca="1">Compiler!D7</f>
        <v>0</v>
      </c>
      <c r="Y7" s="49">
        <f ca="1">Compiler!E7</f>
        <v>0</v>
      </c>
      <c r="Z7" s="49" t="str">
        <f ca="1">Compiler!F7</f>
        <v/>
      </c>
      <c r="AA7" s="49" t="str">
        <f ca="1">Compiler!G7</f>
        <v/>
      </c>
      <c r="AB7" s="62" t="str">
        <f ca="1">Compiler!H7</f>
        <v/>
      </c>
      <c r="AC7" s="62" t="str">
        <f ca="1">Compiler!I7</f>
        <v/>
      </c>
      <c r="AD7" s="62" t="str">
        <f ca="1">Compiler!J7</f>
        <v/>
      </c>
      <c r="AE7" s="62" t="str">
        <f ca="1">Compiler!K7</f>
        <v/>
      </c>
      <c r="AF7" s="62" t="str">
        <f ca="1">Compiler!L7</f>
        <v/>
      </c>
      <c r="AG7" s="62" t="str">
        <f ca="1">Compiler!M7</f>
        <v/>
      </c>
      <c r="AH7" s="62" t="str">
        <f ca="1">Compiler!N7</f>
        <v/>
      </c>
    </row>
    <row r="8" spans="1:34" x14ac:dyDescent="0.3">
      <c r="A8" s="5">
        <v>2</v>
      </c>
      <c r="B8" s="3" t="s">
        <v>53</v>
      </c>
      <c r="C8" s="13">
        <f>ROUND(GetItaISData!F8/1000, 3)</f>
        <v>0</v>
      </c>
      <c r="D8" s="13">
        <f>ROUND(GetItaISData!G8/1000, 3)</f>
        <v>0</v>
      </c>
      <c r="E8" s="88">
        <f>ROUND(GetItaISData!H8/1000, 3)</f>
        <v>0</v>
      </c>
      <c r="F8" s="13">
        <f>ROUND(GetItaISData!I8/1000, 3)</f>
        <v>0</v>
      </c>
      <c r="G8" s="13">
        <f>ROUND(GetItaISData!J8/1000, 3)</f>
        <v>0</v>
      </c>
      <c r="H8" s="13">
        <f>ROUND(GetItaISData!K8/1000, 3)</f>
        <v>0</v>
      </c>
      <c r="I8" s="13">
        <f>ROUND(GetItaISData!L8/1000, 3)</f>
        <v>0</v>
      </c>
      <c r="J8" s="13">
        <f>ROUND(GetItaISData!M8/1000, 3)</f>
        <v>0</v>
      </c>
      <c r="K8" s="13">
        <f>ROUND(GetItaISData!N8/1000, 3)</f>
        <v>0</v>
      </c>
      <c r="L8" s="13">
        <f>ROUND(GetItaISData!O8/1000, 3)</f>
        <v>0</v>
      </c>
      <c r="M8" s="13">
        <f>ROUND(GetItaISData!P8/1000, 3)</f>
        <v>0</v>
      </c>
      <c r="N8" s="13">
        <f>ROUND(GetItaISData!Q8/1000, 3)</f>
        <v>0</v>
      </c>
      <c r="O8" s="13">
        <f>ROUND(GetItaISData!R8/1000, 3)</f>
        <v>0</v>
      </c>
      <c r="P8" s="13">
        <f>ROUND(GetItaISData!S8/1000, 3)</f>
        <v>0</v>
      </c>
      <c r="Q8" s="13">
        <f>ROUND(GetItaISData!T8/1000, 3)</f>
        <v>0</v>
      </c>
      <c r="R8" s="13">
        <f>ROUND(GetItaISData!U8/1000, 3)</f>
        <v>0</v>
      </c>
      <c r="S8" s="13">
        <f>ROUND(GetItaISData!V8/1000, 3)</f>
        <v>0</v>
      </c>
      <c r="T8" s="13">
        <f>ROUND(GetItaISData!W8/1000, 3)</f>
        <v>0</v>
      </c>
      <c r="U8" s="13">
        <f>ROUND(GetItaISData!X8/1000, 3)</f>
        <v>0</v>
      </c>
      <c r="V8" s="13">
        <f>ROUND(GetItaISData!Y8/1000, 3)</f>
        <v>0</v>
      </c>
      <c r="W8" s="13">
        <f ca="1">Compiler!C8</f>
        <v>0</v>
      </c>
      <c r="X8" s="13">
        <f ca="1">Compiler!D8</f>
        <v>0</v>
      </c>
      <c r="Y8" s="13">
        <f ca="1">Compiler!E8</f>
        <v>0</v>
      </c>
      <c r="Z8" s="13" t="str">
        <f ca="1">Compiler!F8</f>
        <v/>
      </c>
      <c r="AA8" s="13" t="str">
        <f ca="1">Compiler!G8</f>
        <v/>
      </c>
      <c r="AB8" s="111" t="str">
        <f ca="1">Compiler!H8</f>
        <v/>
      </c>
      <c r="AC8" s="111" t="str">
        <f ca="1">Compiler!I8</f>
        <v/>
      </c>
      <c r="AD8" s="111" t="str">
        <f ca="1">Compiler!J8</f>
        <v/>
      </c>
      <c r="AE8" s="111" t="str">
        <f ca="1">Compiler!K8</f>
        <v/>
      </c>
      <c r="AF8" s="111" t="str">
        <f ca="1">Compiler!L8</f>
        <v/>
      </c>
      <c r="AG8" s="111" t="str">
        <f ca="1">Compiler!M8</f>
        <v/>
      </c>
      <c r="AH8" s="111" t="str">
        <f ca="1">Compiler!N8</f>
        <v/>
      </c>
    </row>
    <row r="9" spans="1:34" s="62" customFormat="1" x14ac:dyDescent="0.3">
      <c r="A9" s="5">
        <v>3</v>
      </c>
      <c r="B9" s="32" t="s">
        <v>50</v>
      </c>
      <c r="C9" s="49">
        <f>C7-C8</f>
        <v>0</v>
      </c>
      <c r="D9" s="49">
        <f t="shared" ref="D9:V9" si="7">D7-D8</f>
        <v>0</v>
      </c>
      <c r="E9" s="49">
        <f t="shared" si="7"/>
        <v>0</v>
      </c>
      <c r="F9" s="49">
        <f t="shared" si="7"/>
        <v>0</v>
      </c>
      <c r="G9" s="49">
        <f t="shared" si="7"/>
        <v>0</v>
      </c>
      <c r="H9" s="49">
        <f t="shared" si="7"/>
        <v>0</v>
      </c>
      <c r="I9" s="49">
        <f t="shared" si="7"/>
        <v>0</v>
      </c>
      <c r="J9" s="49">
        <f t="shared" si="7"/>
        <v>0</v>
      </c>
      <c r="K9" s="49">
        <f t="shared" si="7"/>
        <v>0</v>
      </c>
      <c r="L9" s="49">
        <f t="shared" si="7"/>
        <v>0</v>
      </c>
      <c r="M9" s="49">
        <f t="shared" si="7"/>
        <v>0</v>
      </c>
      <c r="N9" s="49">
        <f t="shared" si="7"/>
        <v>0</v>
      </c>
      <c r="O9" s="49">
        <f t="shared" si="7"/>
        <v>0</v>
      </c>
      <c r="P9" s="49">
        <f t="shared" si="7"/>
        <v>0</v>
      </c>
      <c r="Q9" s="49">
        <f t="shared" si="7"/>
        <v>0</v>
      </c>
      <c r="R9" s="49">
        <f t="shared" si="7"/>
        <v>0</v>
      </c>
      <c r="S9" s="49">
        <f t="shared" si="7"/>
        <v>0</v>
      </c>
      <c r="T9" s="49">
        <f t="shared" si="7"/>
        <v>0</v>
      </c>
      <c r="U9" s="49">
        <f t="shared" si="7"/>
        <v>0</v>
      </c>
      <c r="V9" s="49">
        <f t="shared" si="7"/>
        <v>0</v>
      </c>
      <c r="W9" s="49">
        <f ca="1">Compiler!C9</f>
        <v>0</v>
      </c>
      <c r="X9" s="49">
        <f ca="1">Compiler!D9</f>
        <v>0</v>
      </c>
      <c r="Y9" s="49">
        <f ca="1">Compiler!E9</f>
        <v>0</v>
      </c>
      <c r="Z9" s="49" t="str">
        <f ca="1">Compiler!F9</f>
        <v/>
      </c>
      <c r="AA9" s="49" t="str">
        <f ca="1">Compiler!G9</f>
        <v/>
      </c>
      <c r="AB9" s="62" t="str">
        <f ca="1">Compiler!H9</f>
        <v/>
      </c>
      <c r="AC9" s="62" t="str">
        <f ca="1">Compiler!I9</f>
        <v/>
      </c>
      <c r="AD9" s="62" t="str">
        <f ca="1">Compiler!J9</f>
        <v/>
      </c>
      <c r="AE9" s="62" t="str">
        <f ca="1">Compiler!K9</f>
        <v/>
      </c>
      <c r="AF9" s="62" t="str">
        <f ca="1">Compiler!L9</f>
        <v/>
      </c>
      <c r="AG9" s="62" t="str">
        <f ca="1">Compiler!M9</f>
        <v/>
      </c>
      <c r="AH9" s="62" t="str">
        <f ca="1">Compiler!N9</f>
        <v/>
      </c>
    </row>
    <row r="10" spans="1:34" x14ac:dyDescent="0.3">
      <c r="A10" s="5"/>
      <c r="B10" s="3"/>
      <c r="C10" s="13"/>
      <c r="D10" s="13"/>
      <c r="E10" s="13"/>
      <c r="F10" s="13"/>
      <c r="G10" s="13"/>
      <c r="H10" s="13"/>
      <c r="I10" s="13"/>
      <c r="J10" s="13"/>
      <c r="K10" s="13"/>
      <c r="L10" s="13"/>
      <c r="M10" s="13"/>
      <c r="N10" s="13"/>
      <c r="O10" s="13"/>
      <c r="P10" s="13"/>
      <c r="Q10" s="13"/>
      <c r="R10" s="13"/>
      <c r="S10" s="13"/>
      <c r="T10" s="13"/>
      <c r="U10" s="13"/>
      <c r="V10" s="13"/>
      <c r="W10" s="13"/>
      <c r="X10" s="13"/>
      <c r="Y10" s="13"/>
      <c r="Z10" s="13"/>
      <c r="AA10" s="13"/>
      <c r="AB10" s="111"/>
      <c r="AC10" s="111"/>
      <c r="AD10" s="111"/>
      <c r="AE10" s="111"/>
      <c r="AF10" s="111"/>
      <c r="AG10" s="111"/>
      <c r="AH10" s="111"/>
    </row>
    <row r="11" spans="1:34" s="62" customFormat="1" x14ac:dyDescent="0.3">
      <c r="A11" s="5">
        <v>4</v>
      </c>
      <c r="B11" s="32" t="s">
        <v>35</v>
      </c>
      <c r="C11" s="49">
        <f>C13+C29</f>
        <v>0</v>
      </c>
      <c r="D11" s="49">
        <f t="shared" ref="D11:V11" si="8">D13+D29</f>
        <v>0</v>
      </c>
      <c r="E11" s="49">
        <f t="shared" si="8"/>
        <v>0</v>
      </c>
      <c r="F11" s="49">
        <f t="shared" si="8"/>
        <v>0</v>
      </c>
      <c r="G11" s="49">
        <f t="shared" si="8"/>
        <v>0</v>
      </c>
      <c r="H11" s="49">
        <f t="shared" si="8"/>
        <v>0</v>
      </c>
      <c r="I11" s="49">
        <f t="shared" si="8"/>
        <v>0</v>
      </c>
      <c r="J11" s="49">
        <f t="shared" si="8"/>
        <v>0</v>
      </c>
      <c r="K11" s="49">
        <f t="shared" si="8"/>
        <v>0</v>
      </c>
      <c r="L11" s="49">
        <f t="shared" si="8"/>
        <v>0</v>
      </c>
      <c r="M11" s="49">
        <f t="shared" si="8"/>
        <v>0</v>
      </c>
      <c r="N11" s="49">
        <f t="shared" si="8"/>
        <v>0</v>
      </c>
      <c r="O11" s="49">
        <f t="shared" si="8"/>
        <v>0</v>
      </c>
      <c r="P11" s="49">
        <f t="shared" si="8"/>
        <v>0</v>
      </c>
      <c r="Q11" s="49">
        <f t="shared" si="8"/>
        <v>0</v>
      </c>
      <c r="R11" s="49">
        <f t="shared" si="8"/>
        <v>0</v>
      </c>
      <c r="S11" s="49">
        <f t="shared" si="8"/>
        <v>0</v>
      </c>
      <c r="T11" s="49">
        <f t="shared" si="8"/>
        <v>0</v>
      </c>
      <c r="U11" s="49">
        <f t="shared" si="8"/>
        <v>0</v>
      </c>
      <c r="V11" s="49">
        <f t="shared" si="8"/>
        <v>0</v>
      </c>
      <c r="W11" s="49">
        <f ca="1">Compiler!C11</f>
        <v>0</v>
      </c>
      <c r="X11" s="49">
        <f ca="1">Compiler!D11</f>
        <v>0</v>
      </c>
      <c r="Y11" s="49">
        <f ca="1">Compiler!E11</f>
        <v>0</v>
      </c>
      <c r="Z11" s="49" t="str">
        <f ca="1">Compiler!F11</f>
        <v/>
      </c>
      <c r="AA11" s="49" t="str">
        <f ca="1">Compiler!G11</f>
        <v/>
      </c>
      <c r="AB11" s="62" t="str">
        <f ca="1">Compiler!H11</f>
        <v/>
      </c>
      <c r="AC11" s="62" t="str">
        <f ca="1">Compiler!I11</f>
        <v/>
      </c>
      <c r="AD11" s="62" t="str">
        <f ca="1">Compiler!J11</f>
        <v/>
      </c>
      <c r="AE11" s="62" t="str">
        <f ca="1">Compiler!K11</f>
        <v/>
      </c>
      <c r="AF11" s="62" t="str">
        <f ca="1">Compiler!L11</f>
        <v/>
      </c>
      <c r="AG11" s="62" t="str">
        <f ca="1">Compiler!M11</f>
        <v/>
      </c>
      <c r="AH11" s="62" t="str">
        <f ca="1">Compiler!N11</f>
        <v/>
      </c>
    </row>
    <row r="12" spans="1:34" x14ac:dyDescent="0.3">
      <c r="A12" s="5"/>
      <c r="B12" s="3"/>
      <c r="C12" s="13"/>
      <c r="D12" s="13"/>
      <c r="E12" s="13"/>
      <c r="F12" s="13"/>
      <c r="G12" s="13"/>
      <c r="H12" s="13"/>
      <c r="I12" s="13"/>
      <c r="J12" s="13"/>
      <c r="K12" s="13"/>
      <c r="L12" s="13"/>
      <c r="M12" s="13"/>
      <c r="N12" s="13"/>
      <c r="O12" s="13"/>
      <c r="P12" s="13"/>
      <c r="Q12" s="13"/>
      <c r="R12" s="13"/>
      <c r="S12" s="13"/>
      <c r="T12" s="13"/>
      <c r="U12" s="13"/>
      <c r="V12" s="13"/>
      <c r="W12" s="13"/>
      <c r="X12" s="13"/>
      <c r="Y12" s="13"/>
      <c r="Z12" s="13"/>
      <c r="AA12" s="13"/>
      <c r="AB12" s="111"/>
      <c r="AC12" s="111"/>
      <c r="AD12" s="111"/>
      <c r="AE12" s="111"/>
      <c r="AF12" s="111"/>
      <c r="AG12" s="111"/>
      <c r="AH12" s="111"/>
    </row>
    <row r="13" spans="1:34" s="62" customFormat="1" x14ac:dyDescent="0.3">
      <c r="A13" s="5">
        <v>5</v>
      </c>
      <c r="B13" s="32" t="s">
        <v>33</v>
      </c>
      <c r="C13" s="49">
        <f>ROUND(GetItaISData!F13/1000, 3)</f>
        <v>0</v>
      </c>
      <c r="D13" s="49">
        <f>ROUND(GetItaISData!G13/1000, 3)</f>
        <v>0</v>
      </c>
      <c r="E13" s="49">
        <f>ROUND(GetItaISData!H13/1000, 3)</f>
        <v>0</v>
      </c>
      <c r="F13" s="49">
        <f>ROUND(GetItaISData!I13/1000, 3)</f>
        <v>0</v>
      </c>
      <c r="G13" s="49">
        <f>ROUND(GetItaISData!J13/1000, 3)</f>
        <v>0</v>
      </c>
      <c r="H13" s="49">
        <f>ROUND(GetItaISData!K13/1000, 3)</f>
        <v>0</v>
      </c>
      <c r="I13" s="49">
        <f>ROUND(GetItaISData!L13/1000, 3)</f>
        <v>0</v>
      </c>
      <c r="J13" s="49">
        <f>ROUND(GetItaISData!M13/1000, 3)</f>
        <v>0</v>
      </c>
      <c r="K13" s="49">
        <f>ROUND(GetItaISData!N13/1000, 3)</f>
        <v>0</v>
      </c>
      <c r="L13" s="49">
        <f>ROUND(GetItaISData!O13/1000, 3)</f>
        <v>0</v>
      </c>
      <c r="M13" s="49">
        <f>ROUND(GetItaISData!P13/1000, 3)</f>
        <v>0</v>
      </c>
      <c r="N13" s="49">
        <f>ROUND(GetItaISData!Q13/1000, 3)</f>
        <v>0</v>
      </c>
      <c r="O13" s="49">
        <f>ROUND(GetItaISData!R13/1000, 3)</f>
        <v>0</v>
      </c>
      <c r="P13" s="49">
        <f>ROUND(GetItaISData!S13/1000, 3)</f>
        <v>0</v>
      </c>
      <c r="Q13" s="49">
        <f>ROUND(GetItaISData!T13/1000, 3)</f>
        <v>0</v>
      </c>
      <c r="R13" s="49">
        <f>ROUND(GetItaISData!U13/1000, 3)</f>
        <v>0</v>
      </c>
      <c r="S13" s="49">
        <f>ROUND(GetItaISData!V13/1000, 3)</f>
        <v>0</v>
      </c>
      <c r="T13" s="49">
        <f>ROUND(GetItaISData!W13/1000, 3)</f>
        <v>0</v>
      </c>
      <c r="U13" s="49">
        <f>ROUND(GetItaISData!X13/1000, 3)</f>
        <v>0</v>
      </c>
      <c r="V13" s="49">
        <f>ROUND(GetItaISData!Y13/1000, 3)</f>
        <v>0</v>
      </c>
      <c r="W13" s="49">
        <f ca="1">Compiler!C13</f>
        <v>0</v>
      </c>
      <c r="X13" s="49">
        <f ca="1">Compiler!D13</f>
        <v>0</v>
      </c>
      <c r="Y13" s="49">
        <f ca="1">Compiler!E13</f>
        <v>0</v>
      </c>
      <c r="Z13" s="49" t="str">
        <f ca="1">Compiler!F13</f>
        <v/>
      </c>
      <c r="AA13" s="49" t="str">
        <f ca="1">Compiler!G13</f>
        <v/>
      </c>
      <c r="AB13" s="62" t="str">
        <f ca="1">Compiler!H13</f>
        <v/>
      </c>
      <c r="AC13" s="62" t="str">
        <f ca="1">Compiler!I13</f>
        <v/>
      </c>
      <c r="AD13" s="62" t="str">
        <f ca="1">Compiler!J13</f>
        <v/>
      </c>
      <c r="AE13" s="62" t="str">
        <f ca="1">Compiler!K13</f>
        <v/>
      </c>
      <c r="AF13" s="62" t="str">
        <f ca="1">Compiler!L13</f>
        <v/>
      </c>
      <c r="AG13" s="62" t="str">
        <f ca="1">Compiler!M13</f>
        <v/>
      </c>
      <c r="AH13" s="62" t="str">
        <f ca="1">Compiler!N13</f>
        <v/>
      </c>
    </row>
    <row r="14" spans="1:34" x14ac:dyDescent="0.3">
      <c r="A14" s="5">
        <v>6</v>
      </c>
      <c r="B14" s="33" t="s">
        <v>34</v>
      </c>
      <c r="C14" s="13">
        <f>ROUND(GetItaISData!F14/1000, 3)</f>
        <v>0</v>
      </c>
      <c r="D14" s="13">
        <f>ROUND(GetItaISData!G14/1000, 3)</f>
        <v>0</v>
      </c>
      <c r="E14" s="13">
        <f>ROUND(GetItaISData!H14/1000, 3)</f>
        <v>0</v>
      </c>
      <c r="F14" s="13">
        <f>ROUND(GetItaISData!I14/1000, 3)</f>
        <v>0</v>
      </c>
      <c r="G14" s="13">
        <f>ROUND(GetItaISData!J14/1000, 3)</f>
        <v>0</v>
      </c>
      <c r="H14" s="13">
        <f>ROUND(GetItaISData!K14/1000, 3)</f>
        <v>0</v>
      </c>
      <c r="I14" s="13">
        <f>ROUND(GetItaISData!L14/1000, 3)</f>
        <v>0</v>
      </c>
      <c r="J14" s="13">
        <f>ROUND(GetItaISData!M14/1000, 3)</f>
        <v>0</v>
      </c>
      <c r="K14" s="13">
        <f>ROUND(GetItaISData!N14/1000, 3)</f>
        <v>0</v>
      </c>
      <c r="L14" s="13">
        <f>ROUND(GetItaISData!O14/1000, 3)</f>
        <v>0</v>
      </c>
      <c r="M14" s="13">
        <f>ROUND(GetItaISData!P14/1000, 3)</f>
        <v>0</v>
      </c>
      <c r="N14" s="13">
        <f>ROUND(GetItaISData!Q14/1000, 3)</f>
        <v>0</v>
      </c>
      <c r="O14" s="13">
        <f>ROUND(GetItaISData!R14/1000, 3)</f>
        <v>0</v>
      </c>
      <c r="P14" s="13">
        <f>ROUND(GetItaISData!S14/1000, 3)</f>
        <v>0</v>
      </c>
      <c r="Q14" s="13">
        <f>ROUND(GetItaISData!T14/1000, 3)</f>
        <v>0</v>
      </c>
      <c r="R14" s="13">
        <f>ROUND(GetItaISData!U14/1000, 3)</f>
        <v>0</v>
      </c>
      <c r="S14" s="13">
        <f>ROUND(GetItaISData!V14/1000, 3)</f>
        <v>0</v>
      </c>
      <c r="T14" s="13">
        <f>ROUND(GetItaISData!W14/1000, 3)</f>
        <v>0</v>
      </c>
      <c r="U14" s="13">
        <f>ROUND(GetItaISData!X14/1000, 3)</f>
        <v>0</v>
      </c>
      <c r="V14" s="13">
        <f>ROUND(GetItaISData!Y14/1000, 3)</f>
        <v>0</v>
      </c>
      <c r="W14" s="13">
        <f ca="1">Compiler!C14</f>
        <v>0</v>
      </c>
      <c r="X14" s="13">
        <f ca="1">Compiler!D14</f>
        <v>0</v>
      </c>
      <c r="Y14" s="13">
        <f ca="1">Compiler!E14</f>
        <v>0</v>
      </c>
      <c r="Z14" s="13" t="str">
        <f ca="1">Compiler!F14</f>
        <v/>
      </c>
      <c r="AA14" s="13" t="str">
        <f ca="1">Compiler!G14</f>
        <v/>
      </c>
      <c r="AB14" s="111" t="str">
        <f ca="1">Compiler!H14</f>
        <v/>
      </c>
      <c r="AC14" s="111" t="str">
        <f ca="1">Compiler!I14</f>
        <v/>
      </c>
      <c r="AD14" s="111" t="str">
        <f ca="1">Compiler!J14</f>
        <v/>
      </c>
      <c r="AE14" s="111" t="str">
        <f ca="1">Compiler!K14</f>
        <v/>
      </c>
      <c r="AF14" s="111" t="str">
        <f ca="1">Compiler!L14</f>
        <v/>
      </c>
      <c r="AG14" s="111" t="str">
        <f ca="1">Compiler!M14</f>
        <v/>
      </c>
      <c r="AH14" s="111" t="str">
        <f ca="1">Compiler!N14</f>
        <v/>
      </c>
    </row>
    <row r="15" spans="1:34" x14ac:dyDescent="0.3">
      <c r="A15" s="5">
        <v>7</v>
      </c>
      <c r="B15" s="22" t="s">
        <v>44</v>
      </c>
      <c r="C15" s="13">
        <f>ROUND(GetItaISData!F15/1000, 3)</f>
        <v>0</v>
      </c>
      <c r="D15" s="13">
        <f>ROUND(GetItaISData!G15/1000, 3)</f>
        <v>0</v>
      </c>
      <c r="E15" s="13">
        <f>ROUND(GetItaISData!H15/1000, 3)</f>
        <v>0</v>
      </c>
      <c r="F15" s="13">
        <f>ROUND(GetItaISData!I15/1000, 3)</f>
        <v>0</v>
      </c>
      <c r="G15" s="13">
        <f>ROUND(GetItaISData!J15/1000, 3)</f>
        <v>0</v>
      </c>
      <c r="H15" s="13">
        <f>ROUND(GetItaISData!K15/1000, 3)</f>
        <v>0</v>
      </c>
      <c r="I15" s="13">
        <f>ROUND(GetItaISData!L15/1000, 3)</f>
        <v>0</v>
      </c>
      <c r="J15" s="13">
        <f>ROUND(GetItaISData!M15/1000, 3)</f>
        <v>0</v>
      </c>
      <c r="K15" s="13">
        <f>ROUND(GetItaISData!N15/1000, 3)</f>
        <v>0</v>
      </c>
      <c r="L15" s="13">
        <f>ROUND(GetItaISData!O15/1000, 3)</f>
        <v>0</v>
      </c>
      <c r="M15" s="13">
        <f>ROUND(GetItaISData!P15/1000, 3)</f>
        <v>0</v>
      </c>
      <c r="N15" s="13">
        <f>ROUND(GetItaISData!Q15/1000, 3)</f>
        <v>0</v>
      </c>
      <c r="O15" s="13">
        <f>ROUND(GetItaISData!R15/1000, 3)</f>
        <v>0</v>
      </c>
      <c r="P15" s="13">
        <f>ROUND(GetItaISData!S15/1000, 3)</f>
        <v>0</v>
      </c>
      <c r="Q15" s="13">
        <f>ROUND(GetItaISData!T15/1000, 3)</f>
        <v>0</v>
      </c>
      <c r="R15" s="13">
        <f>ROUND(GetItaISData!U15/1000, 3)</f>
        <v>0</v>
      </c>
      <c r="S15" s="13">
        <f>ROUND(GetItaISData!V15/1000, 3)</f>
        <v>0</v>
      </c>
      <c r="T15" s="13">
        <f>ROUND(GetItaISData!W15/1000, 3)</f>
        <v>0</v>
      </c>
      <c r="U15" s="13">
        <f>ROUND(GetItaISData!X15/1000, 3)</f>
        <v>0</v>
      </c>
      <c r="V15" s="13">
        <f>ROUND(GetItaISData!Y15/1000, 3)</f>
        <v>0</v>
      </c>
      <c r="W15" s="13">
        <f ca="1">Compiler!C15</f>
        <v>0</v>
      </c>
      <c r="X15" s="13">
        <f ca="1">Compiler!D15</f>
        <v>0</v>
      </c>
      <c r="Y15" s="13">
        <f ca="1">Compiler!E15</f>
        <v>0</v>
      </c>
      <c r="Z15" s="13" t="str">
        <f ca="1">Compiler!F15</f>
        <v/>
      </c>
      <c r="AA15" s="13" t="str">
        <f ca="1">Compiler!G15</f>
        <v/>
      </c>
      <c r="AB15" s="111" t="str">
        <f ca="1">Compiler!H15</f>
        <v/>
      </c>
      <c r="AC15" s="111" t="str">
        <f ca="1">Compiler!I15</f>
        <v/>
      </c>
      <c r="AD15" s="111" t="str">
        <f ca="1">Compiler!J15</f>
        <v/>
      </c>
      <c r="AE15" s="111" t="str">
        <f ca="1">Compiler!K15</f>
        <v/>
      </c>
      <c r="AF15" s="111" t="str">
        <f ca="1">Compiler!L15</f>
        <v/>
      </c>
      <c r="AG15" s="111" t="str">
        <f ca="1">Compiler!M15</f>
        <v/>
      </c>
      <c r="AH15" s="111" t="str">
        <f ca="1">Compiler!N15</f>
        <v/>
      </c>
    </row>
    <row r="16" spans="1:34" x14ac:dyDescent="0.3">
      <c r="A16" s="5">
        <v>8</v>
      </c>
      <c r="B16" s="22" t="s">
        <v>2</v>
      </c>
      <c r="C16" s="13">
        <f>C17+C18</f>
        <v>-228.79</v>
      </c>
      <c r="D16" s="13">
        <f t="shared" ref="D16:V16" si="9">D17+D18</f>
        <v>-248.94499999999999</v>
      </c>
      <c r="E16" s="13">
        <f t="shared" si="9"/>
        <v>-236.07400000000001</v>
      </c>
      <c r="F16" s="13">
        <f t="shared" si="9"/>
        <v>-219.60300000000001</v>
      </c>
      <c r="G16" s="13">
        <f t="shared" si="9"/>
        <v>-231.96</v>
      </c>
      <c r="H16" s="13">
        <f t="shared" si="9"/>
        <v>-250.744</v>
      </c>
      <c r="I16" s="13">
        <f t="shared" si="9"/>
        <v>-273.82099999999997</v>
      </c>
      <c r="J16" s="13">
        <f t="shared" si="9"/>
        <v>-293.02999999999997</v>
      </c>
      <c r="K16" s="13">
        <f t="shared" si="9"/>
        <v>-327.976</v>
      </c>
      <c r="L16" s="13">
        <f t="shared" si="9"/>
        <v>-347.51</v>
      </c>
      <c r="M16" s="13">
        <f t="shared" si="9"/>
        <v>-321.798</v>
      </c>
      <c r="N16" s="13">
        <f t="shared" si="9"/>
        <v>-358.73700000000002</v>
      </c>
      <c r="O16" s="13">
        <f t="shared" si="9"/>
        <v>-406.762</v>
      </c>
      <c r="P16" s="13">
        <f t="shared" si="9"/>
        <v>-450.79200000000003</v>
      </c>
      <c r="Q16" s="13">
        <f t="shared" si="9"/>
        <v>-473.48</v>
      </c>
      <c r="R16" s="13">
        <f t="shared" si="9"/>
        <v>-510.28899999999999</v>
      </c>
      <c r="S16" s="13">
        <f t="shared" si="9"/>
        <v>-482.48</v>
      </c>
      <c r="T16" s="13">
        <f t="shared" si="9"/>
        <v>-486.39699999999999</v>
      </c>
      <c r="U16" s="13">
        <f t="shared" si="9"/>
        <v>-511.166</v>
      </c>
      <c r="V16" s="13">
        <f t="shared" si="9"/>
        <v>-545.40700000000004</v>
      </c>
      <c r="W16" s="13">
        <f ca="1">Compiler!C16</f>
        <v>0</v>
      </c>
      <c r="X16" s="13">
        <f ca="1">Compiler!D16</f>
        <v>0</v>
      </c>
      <c r="Y16" s="13" t="str">
        <f ca="1">Compiler!E16</f>
        <v>n.a.</v>
      </c>
      <c r="Z16" s="13" t="str">
        <f ca="1">Compiler!F16</f>
        <v/>
      </c>
      <c r="AA16" s="13" t="str">
        <f ca="1">Compiler!G16</f>
        <v/>
      </c>
      <c r="AB16" s="111" t="str">
        <f ca="1">Compiler!H16</f>
        <v/>
      </c>
      <c r="AC16" s="111" t="str">
        <f ca="1">Compiler!I16</f>
        <v/>
      </c>
      <c r="AD16" s="111" t="str">
        <f ca="1">Compiler!J16</f>
        <v/>
      </c>
      <c r="AE16" s="111" t="str">
        <f ca="1">Compiler!K16</f>
        <v/>
      </c>
      <c r="AF16" s="111" t="str">
        <f ca="1">Compiler!L16</f>
        <v/>
      </c>
      <c r="AG16" s="111" t="str">
        <f ca="1">Compiler!M16</f>
        <v/>
      </c>
      <c r="AH16" s="111" t="str">
        <f ca="1">Compiler!N16</f>
        <v/>
      </c>
    </row>
    <row r="17" spans="1:34" ht="14.15" x14ac:dyDescent="0.3">
      <c r="A17" s="5">
        <v>9</v>
      </c>
      <c r="B17" s="22" t="s">
        <v>123</v>
      </c>
      <c r="C17" s="13">
        <f>C14-C20</f>
        <v>-228.79</v>
      </c>
      <c r="D17" s="13">
        <f t="shared" ref="D17:V18" si="10">D14-D20</f>
        <v>-248.94499999999999</v>
      </c>
      <c r="E17" s="13">
        <f t="shared" si="10"/>
        <v>-236.07400000000001</v>
      </c>
      <c r="F17" s="13">
        <f t="shared" si="10"/>
        <v>-219.60300000000001</v>
      </c>
      <c r="G17" s="13">
        <f t="shared" si="10"/>
        <v>-231.96</v>
      </c>
      <c r="H17" s="13">
        <f t="shared" si="10"/>
        <v>-250.744</v>
      </c>
      <c r="I17" s="13">
        <f t="shared" si="10"/>
        <v>-273.82099999999997</v>
      </c>
      <c r="J17" s="13">
        <f t="shared" si="10"/>
        <v>-293.02999999999997</v>
      </c>
      <c r="K17" s="13">
        <f t="shared" si="10"/>
        <v>-327.976</v>
      </c>
      <c r="L17" s="13">
        <f t="shared" si="10"/>
        <v>-347.51</v>
      </c>
      <c r="M17" s="13">
        <f t="shared" si="10"/>
        <v>-321.798</v>
      </c>
      <c r="N17" s="13">
        <f t="shared" si="10"/>
        <v>-358.73700000000002</v>
      </c>
      <c r="O17" s="13">
        <f t="shared" si="10"/>
        <v>-406.762</v>
      </c>
      <c r="P17" s="13">
        <f t="shared" si="10"/>
        <v>-450.79200000000003</v>
      </c>
      <c r="Q17" s="13">
        <f t="shared" si="10"/>
        <v>-473.48</v>
      </c>
      <c r="R17" s="13">
        <f t="shared" si="10"/>
        <v>-510.28899999999999</v>
      </c>
      <c r="S17" s="13">
        <f t="shared" si="10"/>
        <v>-482.48</v>
      </c>
      <c r="T17" s="13">
        <f t="shared" si="10"/>
        <v>-486.39699999999999</v>
      </c>
      <c r="U17" s="13">
        <f t="shared" si="10"/>
        <v>-511.166</v>
      </c>
      <c r="V17" s="13">
        <f t="shared" si="10"/>
        <v>-545.40700000000004</v>
      </c>
      <c r="W17" s="13">
        <f ca="1">Compiler!C17</f>
        <v>0</v>
      </c>
      <c r="X17" s="13">
        <f ca="1">Compiler!D17</f>
        <v>0</v>
      </c>
      <c r="Y17" s="13" t="str">
        <f ca="1">Compiler!E17</f>
        <v>n.a.</v>
      </c>
      <c r="Z17" s="13" t="str">
        <f ca="1">Compiler!F17</f>
        <v/>
      </c>
      <c r="AA17" s="13" t="str">
        <f ca="1">Compiler!G17</f>
        <v/>
      </c>
      <c r="AB17" s="111" t="str">
        <f ca="1">Compiler!H17</f>
        <v/>
      </c>
      <c r="AC17" s="111" t="str">
        <f ca="1">Compiler!I17</f>
        <v/>
      </c>
      <c r="AD17" s="111" t="str">
        <f ca="1">Compiler!J17</f>
        <v/>
      </c>
      <c r="AE17" s="111" t="str">
        <f ca="1">Compiler!K17</f>
        <v/>
      </c>
      <c r="AF17" s="111" t="str">
        <f ca="1">Compiler!L17</f>
        <v/>
      </c>
      <c r="AG17" s="111" t="str">
        <f ca="1">Compiler!M17</f>
        <v/>
      </c>
      <c r="AH17" s="111" t="str">
        <f ca="1">Compiler!N17</f>
        <v/>
      </c>
    </row>
    <row r="18" spans="1:34" x14ac:dyDescent="0.3">
      <c r="A18" s="5">
        <v>10</v>
      </c>
      <c r="B18" s="22" t="s">
        <v>3</v>
      </c>
      <c r="C18" s="13">
        <f>C15-C21</f>
        <v>0</v>
      </c>
      <c r="D18" s="13">
        <f t="shared" si="10"/>
        <v>0</v>
      </c>
      <c r="E18" s="13">
        <f t="shared" si="10"/>
        <v>0</v>
      </c>
      <c r="F18" s="13">
        <f t="shared" si="10"/>
        <v>0</v>
      </c>
      <c r="G18" s="13">
        <f t="shared" si="10"/>
        <v>0</v>
      </c>
      <c r="H18" s="13">
        <f t="shared" si="10"/>
        <v>0</v>
      </c>
      <c r="I18" s="13">
        <f t="shared" si="10"/>
        <v>0</v>
      </c>
      <c r="J18" s="13">
        <f t="shared" si="10"/>
        <v>0</v>
      </c>
      <c r="K18" s="13">
        <f t="shared" si="10"/>
        <v>0</v>
      </c>
      <c r="L18" s="13">
        <f t="shared" si="10"/>
        <v>0</v>
      </c>
      <c r="M18" s="13">
        <f t="shared" si="10"/>
        <v>0</v>
      </c>
      <c r="N18" s="13">
        <f t="shared" si="10"/>
        <v>0</v>
      </c>
      <c r="O18" s="13">
        <f t="shared" si="10"/>
        <v>0</v>
      </c>
      <c r="P18" s="13">
        <f t="shared" si="10"/>
        <v>0</v>
      </c>
      <c r="Q18" s="13">
        <f t="shared" si="10"/>
        <v>0</v>
      </c>
      <c r="R18" s="13">
        <f t="shared" si="10"/>
        <v>0</v>
      </c>
      <c r="S18" s="13">
        <f t="shared" si="10"/>
        <v>0</v>
      </c>
      <c r="T18" s="13">
        <f t="shared" si="10"/>
        <v>0</v>
      </c>
      <c r="U18" s="13">
        <f t="shared" si="10"/>
        <v>0</v>
      </c>
      <c r="V18" s="13">
        <f t="shared" si="10"/>
        <v>0</v>
      </c>
      <c r="W18" s="13">
        <f ca="1">Compiler!C18</f>
        <v>0</v>
      </c>
      <c r="X18" s="13">
        <f ca="1">Compiler!D18</f>
        <v>0</v>
      </c>
      <c r="Y18" s="13">
        <f ca="1">Compiler!E18</f>
        <v>0</v>
      </c>
      <c r="Z18" s="13" t="str">
        <f ca="1">Compiler!F18</f>
        <v/>
      </c>
      <c r="AA18" s="13" t="str">
        <f ca="1">Compiler!G18</f>
        <v/>
      </c>
      <c r="AB18" s="111" t="str">
        <f ca="1">Compiler!H18</f>
        <v/>
      </c>
      <c r="AC18" s="111" t="str">
        <f ca="1">Compiler!I18</f>
        <v/>
      </c>
      <c r="AD18" s="111" t="str">
        <f ca="1">Compiler!J18</f>
        <v/>
      </c>
      <c r="AE18" s="111" t="str">
        <f ca="1">Compiler!K18</f>
        <v/>
      </c>
      <c r="AF18" s="111" t="str">
        <f ca="1">Compiler!L18</f>
        <v/>
      </c>
      <c r="AG18" s="111" t="str">
        <f ca="1">Compiler!M18</f>
        <v/>
      </c>
      <c r="AH18" s="111" t="str">
        <f ca="1">Compiler!N18</f>
        <v/>
      </c>
    </row>
    <row r="19" spans="1:34" s="63" customFormat="1" x14ac:dyDescent="0.3">
      <c r="A19" s="5">
        <v>11</v>
      </c>
      <c r="B19" s="22" t="s">
        <v>4</v>
      </c>
      <c r="C19" s="13">
        <f>C20+C21</f>
        <v>228.79</v>
      </c>
      <c r="D19" s="13">
        <f t="shared" ref="D19:V19" si="11">D20+D21</f>
        <v>248.94499999999999</v>
      </c>
      <c r="E19" s="13">
        <f t="shared" si="11"/>
        <v>236.07400000000001</v>
      </c>
      <c r="F19" s="13">
        <f t="shared" si="11"/>
        <v>219.60300000000001</v>
      </c>
      <c r="G19" s="13">
        <f t="shared" si="11"/>
        <v>231.96</v>
      </c>
      <c r="H19" s="13">
        <f t="shared" si="11"/>
        <v>250.744</v>
      </c>
      <c r="I19" s="13">
        <f t="shared" si="11"/>
        <v>273.82099999999997</v>
      </c>
      <c r="J19" s="13">
        <f t="shared" si="11"/>
        <v>293.02999999999997</v>
      </c>
      <c r="K19" s="13">
        <f t="shared" si="11"/>
        <v>327.976</v>
      </c>
      <c r="L19" s="13">
        <f t="shared" si="11"/>
        <v>347.51</v>
      </c>
      <c r="M19" s="13">
        <f t="shared" si="11"/>
        <v>321.798</v>
      </c>
      <c r="N19" s="13">
        <f t="shared" si="11"/>
        <v>358.73700000000002</v>
      </c>
      <c r="O19" s="13">
        <f t="shared" si="11"/>
        <v>406.762</v>
      </c>
      <c r="P19" s="13">
        <f t="shared" si="11"/>
        <v>450.79200000000003</v>
      </c>
      <c r="Q19" s="13">
        <f t="shared" si="11"/>
        <v>473.48</v>
      </c>
      <c r="R19" s="13">
        <f t="shared" si="11"/>
        <v>510.28899999999999</v>
      </c>
      <c r="S19" s="13">
        <f t="shared" si="11"/>
        <v>482.48</v>
      </c>
      <c r="T19" s="13">
        <f t="shared" si="11"/>
        <v>486.39699999999999</v>
      </c>
      <c r="U19" s="13">
        <f t="shared" si="11"/>
        <v>511.166</v>
      </c>
      <c r="V19" s="13">
        <f t="shared" si="11"/>
        <v>545.40700000000004</v>
      </c>
      <c r="W19" s="13">
        <f ca="1">Compiler!C19</f>
        <v>0</v>
      </c>
      <c r="X19" s="13">
        <f ca="1">Compiler!D19</f>
        <v>0</v>
      </c>
      <c r="Y19" s="13" t="str">
        <f ca="1">Compiler!E19</f>
        <v>n.a.</v>
      </c>
      <c r="Z19" s="13" t="str">
        <f ca="1">Compiler!F19</f>
        <v/>
      </c>
      <c r="AA19" s="13" t="str">
        <f ca="1">Compiler!G19</f>
        <v/>
      </c>
      <c r="AB19" s="111" t="str">
        <f ca="1">Compiler!H19</f>
        <v/>
      </c>
      <c r="AC19" s="111" t="str">
        <f ca="1">Compiler!I19</f>
        <v/>
      </c>
      <c r="AD19" s="111" t="str">
        <f ca="1">Compiler!J19</f>
        <v/>
      </c>
      <c r="AE19" s="111" t="str">
        <f ca="1">Compiler!K19</f>
        <v/>
      </c>
      <c r="AF19" s="111" t="str">
        <f ca="1">Compiler!L19</f>
        <v/>
      </c>
      <c r="AG19" s="111" t="str">
        <f ca="1">Compiler!M19</f>
        <v/>
      </c>
      <c r="AH19" s="111" t="str">
        <f ca="1">Compiler!N19</f>
        <v/>
      </c>
    </row>
    <row r="20" spans="1:34" ht="14.15" x14ac:dyDescent="0.3">
      <c r="A20" s="5">
        <v>12</v>
      </c>
      <c r="B20" s="22" t="s">
        <v>124</v>
      </c>
      <c r="C20" s="13">
        <f>C23+C26</f>
        <v>228.79</v>
      </c>
      <c r="D20" s="13">
        <f t="shared" ref="D20:V21" si="12">D23+D26</f>
        <v>248.94499999999999</v>
      </c>
      <c r="E20" s="13">
        <f t="shared" si="12"/>
        <v>236.07400000000001</v>
      </c>
      <c r="F20" s="13">
        <f t="shared" si="12"/>
        <v>219.60300000000001</v>
      </c>
      <c r="G20" s="13">
        <f t="shared" si="12"/>
        <v>231.96</v>
      </c>
      <c r="H20" s="13">
        <f t="shared" si="12"/>
        <v>250.744</v>
      </c>
      <c r="I20" s="13">
        <f t="shared" si="12"/>
        <v>273.82099999999997</v>
      </c>
      <c r="J20" s="13">
        <f t="shared" si="12"/>
        <v>293.02999999999997</v>
      </c>
      <c r="K20" s="13">
        <f t="shared" si="12"/>
        <v>327.976</v>
      </c>
      <c r="L20" s="13">
        <f t="shared" si="12"/>
        <v>347.51</v>
      </c>
      <c r="M20" s="13">
        <f t="shared" si="12"/>
        <v>321.798</v>
      </c>
      <c r="N20" s="13">
        <f t="shared" si="12"/>
        <v>358.73700000000002</v>
      </c>
      <c r="O20" s="13">
        <f t="shared" si="12"/>
        <v>406.762</v>
      </c>
      <c r="P20" s="13">
        <f t="shared" si="12"/>
        <v>450.79200000000003</v>
      </c>
      <c r="Q20" s="13">
        <f t="shared" si="12"/>
        <v>473.48</v>
      </c>
      <c r="R20" s="13">
        <f t="shared" si="12"/>
        <v>510.28899999999999</v>
      </c>
      <c r="S20" s="13">
        <f t="shared" si="12"/>
        <v>482.48</v>
      </c>
      <c r="T20" s="13">
        <f t="shared" si="12"/>
        <v>486.39699999999999</v>
      </c>
      <c r="U20" s="13">
        <f t="shared" si="12"/>
        <v>511.166</v>
      </c>
      <c r="V20" s="13">
        <f t="shared" si="12"/>
        <v>545.40700000000004</v>
      </c>
      <c r="W20" s="13">
        <f ca="1">Compiler!C20</f>
        <v>0</v>
      </c>
      <c r="X20" s="13">
        <f ca="1">Compiler!D20</f>
        <v>0</v>
      </c>
      <c r="Y20" s="13" t="str">
        <f ca="1">Compiler!E20</f>
        <v>n.a.</v>
      </c>
      <c r="Z20" s="13" t="str">
        <f ca="1">Compiler!F20</f>
        <v/>
      </c>
      <c r="AA20" s="13" t="str">
        <f ca="1">Compiler!G20</f>
        <v/>
      </c>
      <c r="AB20" s="111" t="str">
        <f ca="1">Compiler!H20</f>
        <v/>
      </c>
      <c r="AC20" s="111" t="str">
        <f ca="1">Compiler!I20</f>
        <v/>
      </c>
      <c r="AD20" s="111" t="str">
        <f ca="1">Compiler!J20</f>
        <v/>
      </c>
      <c r="AE20" s="111" t="str">
        <f ca="1">Compiler!K20</f>
        <v/>
      </c>
      <c r="AF20" s="111" t="str">
        <f ca="1">Compiler!L20</f>
        <v/>
      </c>
      <c r="AG20" s="111" t="str">
        <f ca="1">Compiler!M20</f>
        <v/>
      </c>
      <c r="AH20" s="111" t="str">
        <f ca="1">Compiler!N20</f>
        <v/>
      </c>
    </row>
    <row r="21" spans="1:34" x14ac:dyDescent="0.3">
      <c r="A21" s="5">
        <v>13</v>
      </c>
      <c r="B21" s="22" t="s">
        <v>5</v>
      </c>
      <c r="C21" s="13">
        <f>IF(C24="n.a.", ROUND(GetItaISData!F21/1000, 3), C24+C27)</f>
        <v>0</v>
      </c>
      <c r="D21" s="13">
        <f>IF(D24="n.a.", ROUND(GetItaISData!G21/1000, 3), D24+D27)</f>
        <v>0</v>
      </c>
      <c r="E21" s="13">
        <f>IF(E24="n.a.", ROUND(GetItaISData!H21/1000, 3), E24+E27)</f>
        <v>0</v>
      </c>
      <c r="F21" s="13">
        <f>IF(F24="n.a.", ROUND(GetItaISData!I21/1000, 3), F24+F27)</f>
        <v>0</v>
      </c>
      <c r="G21" s="13">
        <f>IF(G24="n.a.", ROUND(GetItaISData!J21/1000, 3), G24+G27)</f>
        <v>0</v>
      </c>
      <c r="H21" s="13">
        <f>IF(H24="n.a.", ROUND(GetItaISData!K21/1000, 3), H24+H27)</f>
        <v>0</v>
      </c>
      <c r="I21" s="13">
        <f>IF(I24="n.a.", ROUND(GetItaISData!L21/1000, 3), I24+I27)</f>
        <v>0</v>
      </c>
      <c r="J21" s="13">
        <f>J24+J27</f>
        <v>0</v>
      </c>
      <c r="K21" s="13">
        <f t="shared" si="12"/>
        <v>0</v>
      </c>
      <c r="L21" s="13">
        <f t="shared" si="12"/>
        <v>0</v>
      </c>
      <c r="M21" s="13">
        <f t="shared" si="12"/>
        <v>0</v>
      </c>
      <c r="N21" s="13">
        <f t="shared" si="12"/>
        <v>0</v>
      </c>
      <c r="O21" s="13">
        <f t="shared" si="12"/>
        <v>0</v>
      </c>
      <c r="P21" s="13">
        <f t="shared" si="12"/>
        <v>0</v>
      </c>
      <c r="Q21" s="13">
        <f t="shared" si="12"/>
        <v>0</v>
      </c>
      <c r="R21" s="13">
        <f t="shared" si="12"/>
        <v>0</v>
      </c>
      <c r="S21" s="13">
        <f t="shared" si="12"/>
        <v>0</v>
      </c>
      <c r="T21" s="13">
        <f t="shared" si="12"/>
        <v>0</v>
      </c>
      <c r="U21" s="13">
        <f t="shared" si="12"/>
        <v>0</v>
      </c>
      <c r="V21" s="13">
        <f t="shared" si="12"/>
        <v>0</v>
      </c>
      <c r="W21" s="13">
        <f ca="1">Compiler!C21</f>
        <v>0</v>
      </c>
      <c r="X21" s="13">
        <f ca="1">Compiler!D21</f>
        <v>0</v>
      </c>
      <c r="Y21" s="13">
        <f ca="1">Compiler!E21</f>
        <v>0</v>
      </c>
      <c r="Z21" s="13" t="str">
        <f ca="1">Compiler!F21</f>
        <v/>
      </c>
      <c r="AA21" s="13" t="str">
        <f ca="1">Compiler!G21</f>
        <v/>
      </c>
      <c r="AB21" s="111" t="str">
        <f ca="1">Compiler!H21</f>
        <v/>
      </c>
      <c r="AC21" s="111" t="str">
        <f ca="1">Compiler!I21</f>
        <v/>
      </c>
      <c r="AD21" s="111" t="str">
        <f ca="1">Compiler!J21</f>
        <v/>
      </c>
      <c r="AE21" s="111" t="str">
        <f ca="1">Compiler!K21</f>
        <v/>
      </c>
      <c r="AF21" s="111" t="str">
        <f ca="1">Compiler!L21</f>
        <v/>
      </c>
      <c r="AG21" s="111" t="str">
        <f ca="1">Compiler!M21</f>
        <v/>
      </c>
      <c r="AH21" s="111" t="str">
        <f ca="1">Compiler!N21</f>
        <v/>
      </c>
    </row>
    <row r="22" spans="1:34" x14ac:dyDescent="0.3">
      <c r="A22" s="5">
        <v>14</v>
      </c>
      <c r="B22" s="22" t="s">
        <v>6</v>
      </c>
      <c r="C22" s="13">
        <f>IF(C24="n.a.", C23, C23+C24)</f>
        <v>168.90899999999999</v>
      </c>
      <c r="D22" s="13">
        <f t="shared" ref="D22:I22" si="13">IF(D24="n.a.", D23, D23+D24)</f>
        <v>182.71899999999999</v>
      </c>
      <c r="E22" s="13">
        <f t="shared" si="13"/>
        <v>170.17699999999999</v>
      </c>
      <c r="F22" s="13">
        <f t="shared" si="13"/>
        <v>150.602</v>
      </c>
      <c r="G22" s="13">
        <f t="shared" si="13"/>
        <v>156.64500000000001</v>
      </c>
      <c r="H22" s="13">
        <f t="shared" si="13"/>
        <v>170.64400000000001</v>
      </c>
      <c r="I22" s="13">
        <f t="shared" si="13"/>
        <v>188.77099999999999</v>
      </c>
      <c r="J22" s="13">
        <f>J23+J24</f>
        <v>200.23699999999999</v>
      </c>
      <c r="K22" s="13">
        <f t="shared" ref="K22:V22" si="14">K23+K24</f>
        <v>214.05099999999999</v>
      </c>
      <c r="L22" s="13">
        <f t="shared" si="14"/>
        <v>227.58600000000001</v>
      </c>
      <c r="M22" s="13">
        <f t="shared" si="14"/>
        <v>207.47900000000001</v>
      </c>
      <c r="N22" s="13">
        <f t="shared" si="14"/>
        <v>232.77600000000001</v>
      </c>
      <c r="O22" s="13">
        <f t="shared" si="14"/>
        <v>264.73099999999999</v>
      </c>
      <c r="P22" s="13">
        <f t="shared" si="14"/>
        <v>276.21899999999999</v>
      </c>
      <c r="Q22" s="13">
        <f t="shared" si="14"/>
        <v>288.74599999999998</v>
      </c>
      <c r="R22" s="13">
        <f t="shared" si="14"/>
        <v>321.98500000000001</v>
      </c>
      <c r="S22" s="13">
        <f t="shared" si="14"/>
        <v>315.12700000000001</v>
      </c>
      <c r="T22" s="13">
        <f t="shared" si="14"/>
        <v>320.78899999999999</v>
      </c>
      <c r="U22" s="13">
        <f t="shared" si="14"/>
        <v>333.86500000000001</v>
      </c>
      <c r="V22" s="13">
        <f t="shared" si="14"/>
        <v>345.33300000000003</v>
      </c>
      <c r="W22" s="13">
        <f ca="1">Compiler!C22</f>
        <v>0</v>
      </c>
      <c r="X22" s="13">
        <f ca="1">Compiler!D22</f>
        <v>0</v>
      </c>
      <c r="Y22" s="13" t="str">
        <f ca="1">Compiler!E22</f>
        <v>n.a.</v>
      </c>
      <c r="Z22" s="13" t="str">
        <f ca="1">Compiler!F22</f>
        <v/>
      </c>
      <c r="AA22" s="13" t="str">
        <f ca="1">Compiler!G22</f>
        <v/>
      </c>
      <c r="AB22" s="111" t="str">
        <f ca="1">Compiler!H22</f>
        <v/>
      </c>
      <c r="AC22" s="111" t="str">
        <f ca="1">Compiler!I22</f>
        <v/>
      </c>
      <c r="AD22" s="111" t="str">
        <f ca="1">Compiler!J22</f>
        <v/>
      </c>
      <c r="AE22" s="111" t="str">
        <f ca="1">Compiler!K22</f>
        <v/>
      </c>
      <c r="AF22" s="111" t="str">
        <f ca="1">Compiler!L22</f>
        <v/>
      </c>
      <c r="AG22" s="111" t="str">
        <f ca="1">Compiler!M22</f>
        <v/>
      </c>
      <c r="AH22" s="111" t="str">
        <f ca="1">Compiler!N22</f>
        <v/>
      </c>
    </row>
    <row r="23" spans="1:34" ht="14.15" x14ac:dyDescent="0.3">
      <c r="A23" s="5">
        <v>15</v>
      </c>
      <c r="B23" s="22" t="s">
        <v>125</v>
      </c>
      <c r="C23" s="13">
        <f>ROUND(HistoricalAMNE!C23,3)</f>
        <v>168.90899999999999</v>
      </c>
      <c r="D23" s="13">
        <f>ROUND(HistoricalAMNE!D23,3)</f>
        <v>182.71899999999999</v>
      </c>
      <c r="E23" s="13">
        <f>ROUND(HistoricalAMNE!E23,3)</f>
        <v>170.17699999999999</v>
      </c>
      <c r="F23" s="13">
        <f>ROUND(HistoricalAMNE!F23,3)</f>
        <v>150.602</v>
      </c>
      <c r="G23" s="13">
        <f>ROUND(HistoricalAMNE!G23,3)</f>
        <v>156.64500000000001</v>
      </c>
      <c r="H23" s="13">
        <f>ROUND(HistoricalAMNE!H23,3)</f>
        <v>170.64400000000001</v>
      </c>
      <c r="I23" s="13">
        <f>ROUND(HistoricalAMNE!I23,3)</f>
        <v>188.77099999999999</v>
      </c>
      <c r="J23" s="13">
        <f>ROUND(HistoricalAMNE!J23,3)</f>
        <v>200.23699999999999</v>
      </c>
      <c r="K23" s="13">
        <f>ROUND(HistoricalAMNE!K23,3)</f>
        <v>214.05099999999999</v>
      </c>
      <c r="L23" s="13">
        <f>ROUND(HistoricalAMNE!L23,3)</f>
        <v>227.58600000000001</v>
      </c>
      <c r="M23" s="13">
        <f>ROUND(HistoricalAMNE!M23,3)</f>
        <v>207.47900000000001</v>
      </c>
      <c r="N23" s="13">
        <f>ROUND(HistoricalAMNE!N23,3)</f>
        <v>232.77600000000001</v>
      </c>
      <c r="O23" s="13">
        <f>ROUND(HistoricalAMNE!O23,3)</f>
        <v>264.73099999999999</v>
      </c>
      <c r="P23" s="13">
        <f>ROUND(HistoricalAMNE!P23,3)</f>
        <v>276.21899999999999</v>
      </c>
      <c r="Q23" s="13">
        <f>ROUND(HistoricalAMNE!Q23,3)</f>
        <v>288.74599999999998</v>
      </c>
      <c r="R23" s="13">
        <f>ROUND(HistoricalAMNE!R23,3)</f>
        <v>321.98500000000001</v>
      </c>
      <c r="S23" s="13">
        <f>ROUND(HistoricalAMNE!S23,3)</f>
        <v>315.12700000000001</v>
      </c>
      <c r="T23" s="13">
        <f>ROUND(HistoricalAMNE!T23,3)</f>
        <v>320.78899999999999</v>
      </c>
      <c r="U23" s="13">
        <f>ROUND(HistoricalAMNE!U23,3)</f>
        <v>333.86500000000001</v>
      </c>
      <c r="V23" s="13">
        <f>ROUND(HistoricalAMNE!V23,3)</f>
        <v>345.33300000000003</v>
      </c>
      <c r="W23" s="13">
        <f ca="1">Compiler!C23</f>
        <v>0</v>
      </c>
      <c r="X23" s="13">
        <f ca="1">Compiler!D23</f>
        <v>0</v>
      </c>
      <c r="Y23" s="13" t="str">
        <f ca="1">Compiler!E23</f>
        <v>n.a.</v>
      </c>
      <c r="Z23" s="13" t="str">
        <f ca="1">Compiler!F23</f>
        <v/>
      </c>
      <c r="AA23" s="13" t="str">
        <f ca="1">Compiler!G23</f>
        <v/>
      </c>
      <c r="AB23" s="111" t="str">
        <f ca="1">Compiler!H23</f>
        <v/>
      </c>
      <c r="AC23" s="111" t="str">
        <f ca="1">Compiler!I23</f>
        <v/>
      </c>
      <c r="AD23" s="111" t="str">
        <f ca="1">Compiler!J23</f>
        <v/>
      </c>
      <c r="AE23" s="111" t="str">
        <f ca="1">Compiler!K23</f>
        <v/>
      </c>
      <c r="AF23" s="111" t="str">
        <f ca="1">Compiler!L23</f>
        <v/>
      </c>
      <c r="AG23" s="111" t="str">
        <f ca="1">Compiler!M23</f>
        <v/>
      </c>
      <c r="AH23" s="111" t="str">
        <f ca="1">Compiler!N23</f>
        <v/>
      </c>
    </row>
    <row r="24" spans="1:34" x14ac:dyDescent="0.3">
      <c r="A24" s="5">
        <v>16</v>
      </c>
      <c r="B24" s="22" t="s">
        <v>7</v>
      </c>
      <c r="C24" s="13">
        <f>GetItaISData!F24</f>
        <v>0</v>
      </c>
      <c r="D24" s="13">
        <f>GetItaISData!G24</f>
        <v>0</v>
      </c>
      <c r="E24" s="13">
        <f>GetItaISData!H24</f>
        <v>0</v>
      </c>
      <c r="F24" s="13">
        <f>GetItaISData!I24</f>
        <v>0</v>
      </c>
      <c r="G24" s="13">
        <f>GetItaISData!J24</f>
        <v>0</v>
      </c>
      <c r="H24" s="13">
        <f>GetItaISData!K24</f>
        <v>0</v>
      </c>
      <c r="I24" s="13">
        <f>GetItaISData!L24</f>
        <v>0</v>
      </c>
      <c r="J24" s="13">
        <f>ROUND(GetItaISData!M24/1000, 3)</f>
        <v>0</v>
      </c>
      <c r="K24" s="13">
        <f>ROUND(GetItaISData!N24/1000, 3)</f>
        <v>0</v>
      </c>
      <c r="L24" s="13">
        <f>ROUND(GetItaISData!O24/1000, 3)</f>
        <v>0</v>
      </c>
      <c r="M24" s="13">
        <f>ROUND(GetItaISData!P24/1000, 3)</f>
        <v>0</v>
      </c>
      <c r="N24" s="13">
        <f>ROUND(GetItaISData!Q24/1000, 3)</f>
        <v>0</v>
      </c>
      <c r="O24" s="13">
        <f>ROUND(GetItaISData!R24/1000, 3)</f>
        <v>0</v>
      </c>
      <c r="P24" s="13">
        <f>ROUND(GetItaISData!S24/1000, 3)</f>
        <v>0</v>
      </c>
      <c r="Q24" s="13">
        <f>ROUND(GetItaISData!T24/1000, 3)</f>
        <v>0</v>
      </c>
      <c r="R24" s="13">
        <f>ROUND(GetItaISData!U24/1000, 3)</f>
        <v>0</v>
      </c>
      <c r="S24" s="13">
        <f>ROUND(GetItaISData!V24/1000, 3)</f>
        <v>0</v>
      </c>
      <c r="T24" s="13">
        <f>ROUND(GetItaISData!W24/1000, 3)</f>
        <v>0</v>
      </c>
      <c r="U24" s="13">
        <f>ROUND(GetItaISData!X24/1000, 3)</f>
        <v>0</v>
      </c>
      <c r="V24" s="13">
        <f>ROUND(GetItaISData!Y24/1000, 3)</f>
        <v>0</v>
      </c>
      <c r="W24" s="13">
        <f ca="1">Compiler!C24</f>
        <v>0</v>
      </c>
      <c r="X24" s="13">
        <f ca="1">Compiler!D24</f>
        <v>0</v>
      </c>
      <c r="Y24" s="13">
        <f ca="1">Compiler!E24</f>
        <v>0</v>
      </c>
      <c r="Z24" s="13" t="str">
        <f ca="1">Compiler!F24</f>
        <v/>
      </c>
      <c r="AA24" s="13" t="str">
        <f ca="1">Compiler!G24</f>
        <v/>
      </c>
      <c r="AB24" s="111" t="str">
        <f ca="1">Compiler!H24</f>
        <v/>
      </c>
      <c r="AC24" s="111" t="str">
        <f ca="1">Compiler!I24</f>
        <v/>
      </c>
      <c r="AD24" s="111" t="str">
        <f ca="1">Compiler!J24</f>
        <v/>
      </c>
      <c r="AE24" s="111" t="str">
        <f ca="1">Compiler!K24</f>
        <v/>
      </c>
      <c r="AF24" s="111" t="str">
        <f ca="1">Compiler!L24</f>
        <v/>
      </c>
      <c r="AG24" s="111" t="str">
        <f ca="1">Compiler!M24</f>
        <v/>
      </c>
      <c r="AH24" s="111" t="str">
        <f ca="1">Compiler!N24</f>
        <v/>
      </c>
    </row>
    <row r="25" spans="1:34" x14ac:dyDescent="0.3">
      <c r="A25" s="5">
        <v>17</v>
      </c>
      <c r="B25" s="22" t="s">
        <v>8</v>
      </c>
      <c r="C25" s="13">
        <f>IF(C27="n.a.", C26, C26+C27)</f>
        <v>59.881</v>
      </c>
      <c r="D25" s="13">
        <f t="shared" ref="D25:I25" si="15">IF(D27="n.a.", D26, D26+D27)</f>
        <v>66.225999999999999</v>
      </c>
      <c r="E25" s="13">
        <f t="shared" si="15"/>
        <v>65.897000000000006</v>
      </c>
      <c r="F25" s="13">
        <f t="shared" si="15"/>
        <v>69.001000000000005</v>
      </c>
      <c r="G25" s="13">
        <f t="shared" si="15"/>
        <v>75.314999999999998</v>
      </c>
      <c r="H25" s="13">
        <f t="shared" si="15"/>
        <v>80.099999999999994</v>
      </c>
      <c r="I25" s="13">
        <f t="shared" si="15"/>
        <v>85.05</v>
      </c>
      <c r="J25" s="13">
        <f>J26+J27</f>
        <v>92.793000000000006</v>
      </c>
      <c r="K25" s="13">
        <f>K26+K27</f>
        <v>113.925</v>
      </c>
      <c r="L25" s="13">
        <f t="shared" ref="L25:V25" si="16">L26+L27</f>
        <v>119.92400000000001</v>
      </c>
      <c r="M25" s="13">
        <f t="shared" si="16"/>
        <v>114.319</v>
      </c>
      <c r="N25" s="13">
        <f t="shared" si="16"/>
        <v>125.961</v>
      </c>
      <c r="O25" s="13">
        <f t="shared" si="16"/>
        <v>142.03100000000001</v>
      </c>
      <c r="P25" s="13">
        <f t="shared" si="16"/>
        <v>174.57300000000001</v>
      </c>
      <c r="Q25" s="13">
        <f t="shared" si="16"/>
        <v>184.73400000000001</v>
      </c>
      <c r="R25" s="13">
        <f t="shared" si="16"/>
        <v>188.304</v>
      </c>
      <c r="S25" s="13">
        <f t="shared" si="16"/>
        <v>167.35300000000001</v>
      </c>
      <c r="T25" s="13">
        <f t="shared" si="16"/>
        <v>165.608</v>
      </c>
      <c r="U25" s="13">
        <f t="shared" si="16"/>
        <v>177.30099999999999</v>
      </c>
      <c r="V25" s="13">
        <f t="shared" si="16"/>
        <v>200.07400000000001</v>
      </c>
      <c r="W25" s="13">
        <f ca="1">Compiler!C25</f>
        <v>0</v>
      </c>
      <c r="X25" s="13">
        <f ca="1">Compiler!D25</f>
        <v>0</v>
      </c>
      <c r="Y25" s="13" t="str">
        <f ca="1">Compiler!E25</f>
        <v>n.a.</v>
      </c>
      <c r="Z25" s="13" t="str">
        <f ca="1">Compiler!F25</f>
        <v/>
      </c>
      <c r="AA25" s="13" t="str">
        <f ca="1">Compiler!G25</f>
        <v/>
      </c>
      <c r="AB25" s="111" t="str">
        <f ca="1">Compiler!H25</f>
        <v/>
      </c>
      <c r="AC25" s="111" t="str">
        <f ca="1">Compiler!I25</f>
        <v/>
      </c>
      <c r="AD25" s="111" t="str">
        <f ca="1">Compiler!J25</f>
        <v/>
      </c>
      <c r="AE25" s="111" t="str">
        <f ca="1">Compiler!K25</f>
        <v/>
      </c>
      <c r="AF25" s="111" t="str">
        <f ca="1">Compiler!L25</f>
        <v/>
      </c>
      <c r="AG25" s="111" t="str">
        <f ca="1">Compiler!M25</f>
        <v/>
      </c>
      <c r="AH25" s="111" t="str">
        <f ca="1">Compiler!N25</f>
        <v/>
      </c>
    </row>
    <row r="26" spans="1:34" ht="14.15" x14ac:dyDescent="0.3">
      <c r="A26" s="5">
        <v>18</v>
      </c>
      <c r="B26" s="22" t="s">
        <v>125</v>
      </c>
      <c r="C26" s="13">
        <f>ROUND(HistoricalAMNE!C26,3)</f>
        <v>59.881</v>
      </c>
      <c r="D26" s="13">
        <f>ROUND(HistoricalAMNE!D26,3)</f>
        <v>66.225999999999999</v>
      </c>
      <c r="E26" s="13">
        <f>ROUND(HistoricalAMNE!E26,3)</f>
        <v>65.897000000000006</v>
      </c>
      <c r="F26" s="13">
        <f>ROUND(HistoricalAMNE!F26,3)</f>
        <v>69.001000000000005</v>
      </c>
      <c r="G26" s="13">
        <f>ROUND(HistoricalAMNE!G26,3)</f>
        <v>75.314999999999998</v>
      </c>
      <c r="H26" s="13">
        <f>ROUND(HistoricalAMNE!H26,3)</f>
        <v>80.099999999999994</v>
      </c>
      <c r="I26" s="13">
        <f>ROUND(HistoricalAMNE!I26,3)</f>
        <v>85.05</v>
      </c>
      <c r="J26" s="13">
        <f>ROUND(HistoricalAMNE!J26,3)</f>
        <v>92.793000000000006</v>
      </c>
      <c r="K26" s="13">
        <f>ROUND(HistoricalAMNE!K26,3)</f>
        <v>113.925</v>
      </c>
      <c r="L26" s="13">
        <f>ROUND(HistoricalAMNE!L26,3)</f>
        <v>119.92400000000001</v>
      </c>
      <c r="M26" s="13">
        <f>ROUND(HistoricalAMNE!M26,3)</f>
        <v>114.319</v>
      </c>
      <c r="N26" s="13">
        <f>ROUND(HistoricalAMNE!N26,3)</f>
        <v>125.961</v>
      </c>
      <c r="O26" s="13">
        <f>ROUND(HistoricalAMNE!O26,3)</f>
        <v>142.03100000000001</v>
      </c>
      <c r="P26" s="13">
        <f>ROUND(HistoricalAMNE!P26,3)</f>
        <v>174.57300000000001</v>
      </c>
      <c r="Q26" s="13">
        <f>ROUND(HistoricalAMNE!Q26,3)</f>
        <v>184.73400000000001</v>
      </c>
      <c r="R26" s="13">
        <f>ROUND(HistoricalAMNE!R26,3)</f>
        <v>188.304</v>
      </c>
      <c r="S26" s="13">
        <f>ROUND(HistoricalAMNE!S26,3)</f>
        <v>167.35300000000001</v>
      </c>
      <c r="T26" s="13">
        <f>ROUND(HistoricalAMNE!T26,3)</f>
        <v>165.608</v>
      </c>
      <c r="U26" s="13">
        <f>ROUND(HistoricalAMNE!U26,3)</f>
        <v>177.30099999999999</v>
      </c>
      <c r="V26" s="13">
        <f>ROUND(HistoricalAMNE!V26,3)</f>
        <v>200.07400000000001</v>
      </c>
      <c r="W26" s="13">
        <f ca="1">Compiler!C26</f>
        <v>0</v>
      </c>
      <c r="X26" s="13">
        <f ca="1">Compiler!D26</f>
        <v>0</v>
      </c>
      <c r="Y26" s="13" t="str">
        <f ca="1">Compiler!E26</f>
        <v>n.a.</v>
      </c>
      <c r="Z26" s="13" t="str">
        <f ca="1">Compiler!F26</f>
        <v/>
      </c>
      <c r="AA26" s="13" t="str">
        <f ca="1">Compiler!G26</f>
        <v/>
      </c>
      <c r="AB26" s="111" t="str">
        <f ca="1">Compiler!H26</f>
        <v/>
      </c>
      <c r="AC26" s="111" t="str">
        <f ca="1">Compiler!I26</f>
        <v/>
      </c>
      <c r="AD26" s="111" t="str">
        <f ca="1">Compiler!J26</f>
        <v/>
      </c>
      <c r="AE26" s="111" t="str">
        <f ca="1">Compiler!K26</f>
        <v/>
      </c>
      <c r="AF26" s="111" t="str">
        <f ca="1">Compiler!L26</f>
        <v/>
      </c>
      <c r="AG26" s="111" t="str">
        <f ca="1">Compiler!M26</f>
        <v/>
      </c>
      <c r="AH26" s="111" t="str">
        <f ca="1">Compiler!N26</f>
        <v/>
      </c>
    </row>
    <row r="27" spans="1:34" x14ac:dyDescent="0.3">
      <c r="A27" s="5">
        <v>19</v>
      </c>
      <c r="B27" s="22" t="s">
        <v>7</v>
      </c>
      <c r="C27" s="13">
        <f>GetItaISData!F27</f>
        <v>0</v>
      </c>
      <c r="D27" s="13">
        <f>GetItaISData!G27</f>
        <v>0</v>
      </c>
      <c r="E27" s="13">
        <f>GetItaISData!H27</f>
        <v>0</v>
      </c>
      <c r="F27" s="13">
        <f>GetItaISData!I27</f>
        <v>0</v>
      </c>
      <c r="G27" s="13">
        <f>GetItaISData!J27</f>
        <v>0</v>
      </c>
      <c r="H27" s="13">
        <f>GetItaISData!K27</f>
        <v>0</v>
      </c>
      <c r="I27" s="13">
        <f>GetItaISData!L27</f>
        <v>0</v>
      </c>
      <c r="J27" s="13">
        <f>ROUND(GetItaISData!M27/1000, 3)</f>
        <v>0</v>
      </c>
      <c r="K27" s="13">
        <f>ROUND(GetItaISData!N27/1000, 3)</f>
        <v>0</v>
      </c>
      <c r="L27" s="13">
        <f>ROUND(GetItaISData!O27/1000, 3)</f>
        <v>0</v>
      </c>
      <c r="M27" s="13">
        <f>ROUND(GetItaISData!P27/1000, 3)</f>
        <v>0</v>
      </c>
      <c r="N27" s="13">
        <f>ROUND(GetItaISData!Q27/1000, 3)</f>
        <v>0</v>
      </c>
      <c r="O27" s="13">
        <f>ROUND(GetItaISData!R27/1000, 3)</f>
        <v>0</v>
      </c>
      <c r="P27" s="13">
        <f>ROUND(GetItaISData!S27/1000, 3)</f>
        <v>0</v>
      </c>
      <c r="Q27" s="13">
        <f>ROUND(GetItaISData!T27/1000, 3)</f>
        <v>0</v>
      </c>
      <c r="R27" s="13">
        <f>ROUND(GetItaISData!U27/1000, 3)</f>
        <v>0</v>
      </c>
      <c r="S27" s="13">
        <f>ROUND(GetItaISData!V27/1000, 3)</f>
        <v>0</v>
      </c>
      <c r="T27" s="13">
        <f>ROUND(GetItaISData!W27/1000, 3)</f>
        <v>0</v>
      </c>
      <c r="U27" s="13">
        <f>ROUND(GetItaISData!X27/1000, 3)</f>
        <v>0</v>
      </c>
      <c r="V27" s="13">
        <f>ROUND(GetItaISData!Y27/1000, 3)</f>
        <v>0</v>
      </c>
      <c r="W27" s="13">
        <f ca="1">Compiler!C27</f>
        <v>0</v>
      </c>
      <c r="X27" s="13">
        <f ca="1">Compiler!D27</f>
        <v>0</v>
      </c>
      <c r="Y27" s="13">
        <f ca="1">Compiler!E27</f>
        <v>0</v>
      </c>
      <c r="Z27" s="13" t="str">
        <f ca="1">Compiler!F27</f>
        <v/>
      </c>
      <c r="AA27" s="13" t="str">
        <f ca="1">Compiler!G27</f>
        <v/>
      </c>
      <c r="AB27" s="111" t="str">
        <f ca="1">Compiler!H27</f>
        <v/>
      </c>
      <c r="AC27" s="111" t="str">
        <f ca="1">Compiler!I27</f>
        <v/>
      </c>
      <c r="AD27" s="111" t="str">
        <f ca="1">Compiler!J27</f>
        <v/>
      </c>
      <c r="AE27" s="111" t="str">
        <f ca="1">Compiler!K27</f>
        <v/>
      </c>
      <c r="AF27" s="111" t="str">
        <f ca="1">Compiler!L27</f>
        <v/>
      </c>
      <c r="AG27" s="111" t="str">
        <f ca="1">Compiler!M27</f>
        <v/>
      </c>
      <c r="AH27" s="111" t="str">
        <f ca="1">Compiler!N27</f>
        <v/>
      </c>
    </row>
    <row r="28" spans="1:34" s="4" customFormat="1" x14ac:dyDescent="0.3">
      <c r="A28" s="8"/>
      <c r="C28" s="13"/>
      <c r="D28" s="13"/>
      <c r="E28" s="13"/>
      <c r="F28" s="13"/>
      <c r="G28" s="13"/>
      <c r="H28" s="13"/>
      <c r="I28" s="13"/>
      <c r="J28" s="13"/>
      <c r="K28" s="13"/>
      <c r="L28" s="13"/>
      <c r="M28" s="13"/>
      <c r="N28" s="13"/>
      <c r="O28" s="13"/>
      <c r="P28" s="13"/>
      <c r="Q28" s="13"/>
      <c r="R28" s="13"/>
      <c r="S28" s="13"/>
      <c r="T28" s="13"/>
      <c r="U28" s="13"/>
      <c r="V28" s="13"/>
      <c r="W28" s="13"/>
      <c r="X28" s="13"/>
      <c r="Y28" s="13"/>
      <c r="Z28" s="13"/>
      <c r="AA28" s="13"/>
    </row>
    <row r="29" spans="1:34" s="62" customFormat="1" ht="24.9" x14ac:dyDescent="0.3">
      <c r="A29" s="5">
        <v>20</v>
      </c>
      <c r="B29" s="64" t="s">
        <v>51</v>
      </c>
      <c r="C29" s="49">
        <f>ROUND(GetItaISData!F29/1000, 3)</f>
        <v>0</v>
      </c>
      <c r="D29" s="49">
        <f>ROUND(GetItaISData!G29/1000, 3)</f>
        <v>0</v>
      </c>
      <c r="E29" s="49">
        <f>ROUND(GetItaISData!H29/1000, 3)</f>
        <v>0</v>
      </c>
      <c r="F29" s="49">
        <f>ROUND(GetItaISData!I29/1000, 3)</f>
        <v>0</v>
      </c>
      <c r="G29" s="49">
        <f>ROUND(GetItaISData!J29/1000, 3)</f>
        <v>0</v>
      </c>
      <c r="H29" s="49">
        <f>ROUND(GetItaISData!K29/1000, 3)</f>
        <v>0</v>
      </c>
      <c r="I29" s="49">
        <f>ROUND(GetItaISData!L29/1000, 3)</f>
        <v>0</v>
      </c>
      <c r="J29" s="49">
        <f>ROUND(GetItaISData!M29/1000, 3)</f>
        <v>0</v>
      </c>
      <c r="K29" s="49">
        <f>ROUND(GetItaISData!N29/1000, 3)</f>
        <v>0</v>
      </c>
      <c r="L29" s="49">
        <f>ROUND(GetItaISData!O29/1000, 3)</f>
        <v>0</v>
      </c>
      <c r="M29" s="49">
        <f>ROUND(GetItaISData!P29/1000, 3)</f>
        <v>0</v>
      </c>
      <c r="N29" s="49">
        <f>ROUND(GetItaISData!Q29/1000, 3)</f>
        <v>0</v>
      </c>
      <c r="O29" s="49">
        <f>ROUND(GetItaISData!R29/1000, 3)</f>
        <v>0</v>
      </c>
      <c r="P29" s="49">
        <f>ROUND(GetItaISData!S29/1000, 3)</f>
        <v>0</v>
      </c>
      <c r="Q29" s="49">
        <f>ROUND(GetItaISData!T29/1000, 3)</f>
        <v>0</v>
      </c>
      <c r="R29" s="49">
        <f>ROUND(GetItaISData!U29/1000, 3)</f>
        <v>0</v>
      </c>
      <c r="S29" s="49">
        <f>ROUND(GetItaISData!V29/1000, 3)</f>
        <v>0</v>
      </c>
      <c r="T29" s="49">
        <f>ROUND(GetItaISData!W29/1000, 3)</f>
        <v>0</v>
      </c>
      <c r="U29" s="49">
        <f>ROUND(GetItaISData!X29/1000, 3)</f>
        <v>0</v>
      </c>
      <c r="V29" s="49">
        <f>ROUND(GetItaISData!Y29/1000, 3)</f>
        <v>0</v>
      </c>
      <c r="W29" s="49">
        <f ca="1">Compiler!C29</f>
        <v>0</v>
      </c>
      <c r="X29" s="49">
        <f ca="1">Compiler!D29</f>
        <v>0</v>
      </c>
      <c r="Y29" s="49">
        <f ca="1">Compiler!E29</f>
        <v>0</v>
      </c>
      <c r="Z29" s="49" t="str">
        <f ca="1">Compiler!F29</f>
        <v/>
      </c>
      <c r="AA29" s="49" t="str">
        <f ca="1">Compiler!G29</f>
        <v/>
      </c>
      <c r="AB29" s="62" t="str">
        <f ca="1">Compiler!H29</f>
        <v/>
      </c>
      <c r="AC29" s="62" t="str">
        <f ca="1">Compiler!I29</f>
        <v/>
      </c>
      <c r="AD29" s="62" t="str">
        <f ca="1">Compiler!J29</f>
        <v/>
      </c>
      <c r="AE29" s="62" t="str">
        <f ca="1">Compiler!K29</f>
        <v/>
      </c>
      <c r="AF29" s="62" t="str">
        <f ca="1">Compiler!L29</f>
        <v/>
      </c>
      <c r="AG29" s="62" t="str">
        <f ca="1">Compiler!M29</f>
        <v/>
      </c>
      <c r="AH29" s="62" t="str">
        <f ca="1">Compiler!N29</f>
        <v/>
      </c>
    </row>
    <row r="30" spans="1:34" x14ac:dyDescent="0.3">
      <c r="A30" s="5"/>
      <c r="B30" s="75"/>
      <c r="C30" s="74"/>
      <c r="D30" s="74"/>
      <c r="E30" s="74"/>
      <c r="F30" s="74"/>
      <c r="G30" s="74"/>
      <c r="H30" s="74"/>
      <c r="I30" s="74"/>
      <c r="J30" s="74"/>
      <c r="K30" s="13"/>
      <c r="L30" s="13"/>
      <c r="M30" s="13"/>
      <c r="N30" s="13"/>
      <c r="O30" s="13"/>
      <c r="P30" s="13"/>
      <c r="Q30" s="13"/>
      <c r="R30" s="13"/>
      <c r="S30" s="13"/>
      <c r="T30" s="13"/>
      <c r="U30" s="13"/>
      <c r="V30" s="13"/>
      <c r="W30" s="13"/>
      <c r="X30" s="13"/>
      <c r="Y30" s="13"/>
      <c r="Z30" s="13"/>
      <c r="AA30" s="13"/>
      <c r="AB30" s="111"/>
      <c r="AC30" s="111"/>
      <c r="AD30" s="111"/>
      <c r="AE30" s="111"/>
      <c r="AF30" s="111"/>
      <c r="AG30" s="111"/>
      <c r="AH30" s="111"/>
    </row>
    <row r="31" spans="1:34" ht="14.15" x14ac:dyDescent="0.3">
      <c r="A31" s="5">
        <v>21</v>
      </c>
      <c r="B31" s="3" t="s">
        <v>126</v>
      </c>
      <c r="C31" s="13">
        <f>ROUND(HistoricalAMNE!C31,3)</f>
        <v>2611.7640000000001</v>
      </c>
      <c r="D31" s="13">
        <f>ROUND(HistoricalAMNE!D31,3)</f>
        <v>2905.538</v>
      </c>
      <c r="E31" s="13">
        <f>ROUND(HistoricalAMNE!E31,3)</f>
        <v>2945.85</v>
      </c>
      <c r="F31" s="13">
        <f>ROUND(HistoricalAMNE!F31,3)</f>
        <v>2945.701</v>
      </c>
      <c r="G31" s="13">
        <f>ROUND(HistoricalAMNE!G31,3)</f>
        <v>3319.498</v>
      </c>
      <c r="H31" s="13">
        <f>ROUND(HistoricalAMNE!H31,3)</f>
        <v>3841.4090000000001</v>
      </c>
      <c r="I31" s="13">
        <f>ROUND(HistoricalAMNE!I31,3)</f>
        <v>4362.2340000000004</v>
      </c>
      <c r="J31" s="13">
        <f>ROUND(HistoricalAMNE!J31,3)</f>
        <v>4793.3190000000004</v>
      </c>
      <c r="K31" s="13">
        <f>ROUND(HistoricalAMNE!K31,3)</f>
        <v>5785.0569999999998</v>
      </c>
      <c r="L31" s="13">
        <f>ROUND(HistoricalAMNE!L31,3)</f>
        <v>6513.2120000000004</v>
      </c>
      <c r="M31" s="13">
        <f>ROUND(HistoricalAMNE!M31,3)</f>
        <v>5640.39</v>
      </c>
      <c r="N31" s="13">
        <f>ROUND(HistoricalAMNE!N31,3)</f>
        <v>6066.67</v>
      </c>
      <c r="O31" s="13">
        <f>ROUND(HistoricalAMNE!O31,3)</f>
        <v>6894.9459999999999</v>
      </c>
      <c r="P31" s="13">
        <f>ROUND(HistoricalAMNE!P31,3)</f>
        <v>6977.4949999999999</v>
      </c>
      <c r="Q31" s="13">
        <f>ROUND(HistoricalAMNE!Q31,3)</f>
        <v>7054.6710000000003</v>
      </c>
      <c r="R31" s="13">
        <f>ROUND(HistoricalAMNE!R31,3)</f>
        <v>7590.076</v>
      </c>
      <c r="S31" s="13">
        <f>ROUND(HistoricalAMNE!S31,3)</f>
        <v>6871.1869999999999</v>
      </c>
      <c r="T31" s="13">
        <f>ROUND(HistoricalAMNE!T31,3)</f>
        <v>6622.8689999999997</v>
      </c>
      <c r="U31" s="13">
        <f>ROUND(HistoricalAMNE!U31,3)</f>
        <v>7139.826</v>
      </c>
      <c r="V31" s="13">
        <f>ROUND(HistoricalAMNE!V31,3)</f>
        <v>7723.085</v>
      </c>
      <c r="W31" s="13">
        <f ca="1">Compiler!C31</f>
        <v>0</v>
      </c>
      <c r="X31" s="13">
        <f ca="1">Compiler!D31</f>
        <v>0</v>
      </c>
      <c r="Y31" s="13" t="str">
        <f ca="1">Compiler!E31</f>
        <v>n.a.</v>
      </c>
      <c r="Z31" s="13" t="str">
        <f ca="1">Compiler!F31</f>
        <v/>
      </c>
      <c r="AA31" s="13" t="str">
        <f ca="1">Compiler!G31</f>
        <v/>
      </c>
      <c r="AB31" s="111" t="str">
        <f ca="1">Compiler!H31</f>
        <v/>
      </c>
      <c r="AC31" s="111" t="str">
        <f ca="1">Compiler!I31</f>
        <v/>
      </c>
      <c r="AD31" s="111" t="str">
        <f ca="1">Compiler!J31</f>
        <v/>
      </c>
      <c r="AE31" s="111" t="str">
        <f ca="1">Compiler!K31</f>
        <v/>
      </c>
      <c r="AF31" s="111" t="str">
        <f ca="1">Compiler!L31</f>
        <v/>
      </c>
      <c r="AG31" s="111" t="str">
        <f ca="1">Compiler!M31</f>
        <v/>
      </c>
      <c r="AH31" s="111" t="str">
        <f ca="1">Compiler!N31</f>
        <v/>
      </c>
    </row>
    <row r="32" spans="1:34" ht="13.75" x14ac:dyDescent="0.3">
      <c r="A32" s="5">
        <v>22</v>
      </c>
      <c r="B32" s="3" t="s">
        <v>127</v>
      </c>
      <c r="C32" s="13" t="e">
        <f>IF(C24="n.a.", ROUND(HistoricalAMNE!C32,3), HistoricalAMNE!C110+TEMPLATE_Table2!C25)</f>
        <v>#VALUE!</v>
      </c>
      <c r="D32" s="13" t="e">
        <f>IF(D24="n.a.", ROUND(HistoricalAMNE!D32,3), HistoricalAMNE!D110+TEMPLATE_Table2!D25)</f>
        <v>#VALUE!</v>
      </c>
      <c r="E32" s="13" t="e">
        <f>IF(E24="n.a.", ROUND(HistoricalAMNE!E32,3), HistoricalAMNE!E110+TEMPLATE_Table2!E25)</f>
        <v>#VALUE!</v>
      </c>
      <c r="F32" s="13" t="e">
        <f>IF(F24="n.a.", ROUND(HistoricalAMNE!F32,3), HistoricalAMNE!F110+TEMPLATE_Table2!F25)</f>
        <v>#VALUE!</v>
      </c>
      <c r="G32" s="13" t="e">
        <f>IF(G24="n.a.", ROUND(HistoricalAMNE!G32,3), HistoricalAMNE!G110+TEMPLATE_Table2!G25)</f>
        <v>#VALUE!</v>
      </c>
      <c r="H32" s="13" t="e">
        <f>IF(H24="n.a.", ROUND(HistoricalAMNE!H32,3), HistoricalAMNE!H110+TEMPLATE_Table2!H25)</f>
        <v>#VALUE!</v>
      </c>
      <c r="I32" s="13" t="e">
        <f>IF(I24="n.a.", ROUND(HistoricalAMNE!I32,3), HistoricalAMNE!I110+TEMPLATE_Table2!I25)</f>
        <v>#VALUE!</v>
      </c>
      <c r="J32" s="13">
        <f>HistoricalAMNE!J110+TEMPLATE_Table2!J24</f>
        <v>237.52700000000002</v>
      </c>
      <c r="K32" s="13">
        <f>HistoricalAMNE!K110+TEMPLATE_Table2!K24</f>
        <v>256.10300000000001</v>
      </c>
      <c r="L32" s="13">
        <f>HistoricalAMNE!L110+TEMPLATE_Table2!L24</f>
        <v>267.83600000000001</v>
      </c>
      <c r="M32" s="13">
        <f>HistoricalAMNE!M110+TEMPLATE_Table2!M24</f>
        <v>230.15</v>
      </c>
      <c r="N32" s="13">
        <f>HistoricalAMNE!N110+TEMPLATE_Table2!N24</f>
        <v>259.39400000000001</v>
      </c>
      <c r="O32" s="13">
        <f>HistoricalAMNE!O110+TEMPLATE_Table2!O24</f>
        <v>281.27699999999993</v>
      </c>
      <c r="P32" s="13">
        <f>HistoricalAMNE!P110+TEMPLATE_Table2!P24</f>
        <v>282.14800000000002</v>
      </c>
      <c r="Q32" s="13">
        <f>HistoricalAMNE!Q110+TEMPLATE_Table2!Q24</f>
        <v>292.27999999999997</v>
      </c>
      <c r="R32" s="13">
        <f>HistoricalAMNE!R110+TEMPLATE_Table2!R24</f>
        <v>321.98100000000005</v>
      </c>
      <c r="S32" s="13">
        <f>HistoricalAMNE!S110+TEMPLATE_Table2!S24</f>
        <v>315.14800000000002</v>
      </c>
      <c r="T32" s="13">
        <f>HistoricalAMNE!T110+TEMPLATE_Table2!T24</f>
        <v>320.78799999999995</v>
      </c>
      <c r="U32" s="13">
        <f>HistoricalAMNE!U110+TEMPLATE_Table2!U24</f>
        <v>333.87099999999998</v>
      </c>
      <c r="V32" s="13">
        <f>HistoricalAMNE!V110+TEMPLATE_Table2!V24</f>
        <v>345.36900000000003</v>
      </c>
      <c r="W32" s="13">
        <f ca="1">Compiler!C32</f>
        <v>0</v>
      </c>
      <c r="X32" s="13">
        <f ca="1">Compiler!D32</f>
        <v>0</v>
      </c>
      <c r="Y32" s="13" t="str">
        <f ca="1">Compiler!E32</f>
        <v>n.a.</v>
      </c>
      <c r="Z32" s="13" t="str">
        <f ca="1">Compiler!F32</f>
        <v/>
      </c>
      <c r="AA32" s="13" t="str">
        <f ca="1">Compiler!G32</f>
        <v/>
      </c>
      <c r="AB32" s="111" t="str">
        <f ca="1">Compiler!H32</f>
        <v/>
      </c>
      <c r="AC32" s="111" t="str">
        <f ca="1">Compiler!I32</f>
        <v/>
      </c>
      <c r="AD32" s="111" t="str">
        <f ca="1">Compiler!J32</f>
        <v/>
      </c>
      <c r="AE32" s="111" t="str">
        <f ca="1">Compiler!K32</f>
        <v/>
      </c>
      <c r="AF32" s="111" t="str">
        <f ca="1">Compiler!L32</f>
        <v/>
      </c>
      <c r="AG32" s="111" t="str">
        <f ca="1">Compiler!M32</f>
        <v/>
      </c>
      <c r="AH32" s="111" t="str">
        <f ca="1">Compiler!N32</f>
        <v/>
      </c>
    </row>
    <row r="33" spans="1:34" x14ac:dyDescent="0.3">
      <c r="A33" s="5">
        <v>23</v>
      </c>
      <c r="B33" s="3" t="s">
        <v>9</v>
      </c>
      <c r="C33" s="13" t="e">
        <f>ROUND(C31-C29-C32-C36+C37,3)</f>
        <v>#VALUE!</v>
      </c>
      <c r="D33" s="13" t="e">
        <f t="shared" ref="D33:I33" si="17">ROUND(D31-D29-D32-D36+D37,3)</f>
        <v>#VALUE!</v>
      </c>
      <c r="E33" s="13" t="e">
        <f t="shared" si="17"/>
        <v>#VALUE!</v>
      </c>
      <c r="F33" s="13" t="e">
        <f t="shared" si="17"/>
        <v>#VALUE!</v>
      </c>
      <c r="G33" s="13" t="e">
        <f t="shared" si="17"/>
        <v>#VALUE!</v>
      </c>
      <c r="H33" s="13" t="e">
        <f t="shared" si="17"/>
        <v>#VALUE!</v>
      </c>
      <c r="I33" s="13" t="e">
        <f t="shared" si="17"/>
        <v>#VALUE!</v>
      </c>
      <c r="J33" s="13">
        <f t="shared" ref="J33" si="18">J31-J29-J32-J36+J37</f>
        <v>3509.4170000000004</v>
      </c>
      <c r="K33" s="13">
        <f t="shared" ref="K33" si="19">K31-K29-K32-K36</f>
        <v>4230.5119999999997</v>
      </c>
      <c r="L33" s="13">
        <f t="shared" ref="L33:V33" si="20">L31-L29-L32-L36</f>
        <v>4811.51</v>
      </c>
      <c r="M33" s="13">
        <f t="shared" si="20"/>
        <v>4179.036000000001</v>
      </c>
      <c r="N33" s="13">
        <f t="shared" si="20"/>
        <v>4513.5859999999993</v>
      </c>
      <c r="O33" s="13">
        <f t="shared" si="20"/>
        <v>5111.8559999999998</v>
      </c>
      <c r="P33" s="13">
        <f t="shared" si="20"/>
        <v>5224.3130000000001</v>
      </c>
      <c r="Q33" s="13">
        <f t="shared" si="20"/>
        <v>5283.0740000000005</v>
      </c>
      <c r="R33" s="13">
        <f t="shared" si="20"/>
        <v>5736.768</v>
      </c>
      <c r="S33" s="13">
        <f t="shared" si="20"/>
        <v>5216.8889999999992</v>
      </c>
      <c r="T33" s="13">
        <f t="shared" si="20"/>
        <v>5013.43</v>
      </c>
      <c r="U33" s="13">
        <f t="shared" si="20"/>
        <v>5398.5329999999994</v>
      </c>
      <c r="V33" s="13">
        <f t="shared" si="20"/>
        <v>5824.4110000000001</v>
      </c>
      <c r="W33" s="13">
        <f ca="1">Compiler!C33</f>
        <v>0</v>
      </c>
      <c r="X33" s="13">
        <f ca="1">Compiler!D33</f>
        <v>0</v>
      </c>
      <c r="Y33" s="13" t="str">
        <f ca="1">Compiler!E33</f>
        <v>n.a.</v>
      </c>
      <c r="Z33" s="13" t="str">
        <f ca="1">Compiler!F33</f>
        <v/>
      </c>
      <c r="AA33" s="13" t="str">
        <f ca="1">Compiler!G33</f>
        <v/>
      </c>
      <c r="AB33" s="111" t="str">
        <f ca="1">Compiler!H33</f>
        <v/>
      </c>
      <c r="AC33" s="111" t="str">
        <f ca="1">Compiler!I33</f>
        <v/>
      </c>
      <c r="AD33" s="111" t="str">
        <f ca="1">Compiler!J33</f>
        <v/>
      </c>
      <c r="AE33" s="111" t="str">
        <f ca="1">Compiler!K33</f>
        <v/>
      </c>
      <c r="AF33" s="111" t="str">
        <f ca="1">Compiler!L33</f>
        <v/>
      </c>
      <c r="AG33" s="111" t="str">
        <f ca="1">Compiler!M33</f>
        <v/>
      </c>
      <c r="AH33" s="111" t="str">
        <f ca="1">Compiler!N33</f>
        <v/>
      </c>
    </row>
    <row r="34" spans="1:34" x14ac:dyDescent="0.3">
      <c r="A34" s="5">
        <v>24</v>
      </c>
      <c r="B34" s="3" t="s">
        <v>10</v>
      </c>
      <c r="C34" s="13">
        <f>HistoricalAMNE!C34</f>
        <v>295.31099999999998</v>
      </c>
      <c r="D34" s="13">
        <f>HistoricalAMNE!D34</f>
        <v>310.755</v>
      </c>
      <c r="E34" s="13">
        <f>HistoricalAMNE!E34</f>
        <v>309.67</v>
      </c>
      <c r="F34" s="13">
        <f>HistoricalAMNE!F34</f>
        <v>311.39499999999998</v>
      </c>
      <c r="G34" s="13">
        <f>HistoricalAMNE!G34</f>
        <v>338.113</v>
      </c>
      <c r="H34" s="13">
        <f>HistoricalAMNE!H34</f>
        <v>378.59100000000001</v>
      </c>
      <c r="I34" s="13">
        <f>HistoricalAMNE!I34</f>
        <v>404.995</v>
      </c>
      <c r="J34" s="13">
        <f>ROUND(HistoricalAMNE!J34,3)</f>
        <v>436.05</v>
      </c>
      <c r="K34" s="13">
        <f>ROUND(HistoricalAMNE!K34,3)</f>
        <v>505.73</v>
      </c>
      <c r="L34" s="13">
        <f>ROUND(HistoricalAMNE!L34,3)</f>
        <v>535.9</v>
      </c>
      <c r="M34" s="13">
        <f>ROUND(HistoricalAMNE!M34,3)</f>
        <v>547.85599999999999</v>
      </c>
      <c r="N34" s="13">
        <f>ROUND(HistoricalAMNE!N34,3)</f>
        <v>559.13499999999999</v>
      </c>
      <c r="O34" s="13">
        <f>ROUND(HistoricalAMNE!O34,3)</f>
        <v>602.50199999999995</v>
      </c>
      <c r="P34" s="13">
        <f>ROUND(HistoricalAMNE!P34,3)</f>
        <v>625.57299999999998</v>
      </c>
      <c r="Q34" s="13">
        <f>ROUND(HistoricalAMNE!Q34,3)</f>
        <v>633.06299999999999</v>
      </c>
      <c r="R34" s="13">
        <f>ROUND(HistoricalAMNE!R34,3)</f>
        <v>714.41200000000003</v>
      </c>
      <c r="S34" s="13">
        <f>ROUND(HistoricalAMNE!S34,3)</f>
        <v>694.76499999999999</v>
      </c>
      <c r="T34" s="13">
        <f>ROUND(HistoricalAMNE!T34,3)</f>
        <v>678.74300000000005</v>
      </c>
      <c r="U34" s="13">
        <f>ROUND(HistoricalAMNE!U34,3)</f>
        <v>697.01300000000003</v>
      </c>
      <c r="V34" s="13">
        <f>ROUND(HistoricalAMNE!V34,3)</f>
        <v>703.93600000000004</v>
      </c>
      <c r="W34" s="13">
        <f ca="1">Compiler!C34</f>
        <v>0</v>
      </c>
      <c r="X34" s="13">
        <f ca="1">Compiler!D34</f>
        <v>0</v>
      </c>
      <c r="Y34" s="13" t="str">
        <f ca="1">Compiler!E34</f>
        <v>n.a.</v>
      </c>
      <c r="Z34" s="13" t="str">
        <f ca="1">Compiler!F34</f>
        <v/>
      </c>
      <c r="AA34" s="13" t="str">
        <f ca="1">Compiler!G34</f>
        <v/>
      </c>
      <c r="AB34" s="111" t="str">
        <f ca="1">Compiler!H34</f>
        <v/>
      </c>
      <c r="AC34" s="111" t="str">
        <f ca="1">Compiler!I34</f>
        <v/>
      </c>
      <c r="AD34" s="111" t="str">
        <f ca="1">Compiler!J34</f>
        <v/>
      </c>
      <c r="AE34" s="111" t="str">
        <f ca="1">Compiler!K34</f>
        <v/>
      </c>
      <c r="AF34" s="111" t="str">
        <f ca="1">Compiler!L34</f>
        <v/>
      </c>
      <c r="AG34" s="111" t="str">
        <f ca="1">Compiler!M34</f>
        <v/>
      </c>
      <c r="AH34" s="111" t="str">
        <f ca="1">Compiler!N34</f>
        <v/>
      </c>
    </row>
    <row r="35" spans="1:34" x14ac:dyDescent="0.3">
      <c r="A35" s="5">
        <v>25</v>
      </c>
      <c r="B35" s="3" t="s">
        <v>11</v>
      </c>
      <c r="C35" s="13" t="e">
        <f>ROUND(C33-C34,3)</f>
        <v>#VALUE!</v>
      </c>
      <c r="D35" s="13" t="e">
        <f t="shared" ref="D35:I35" si="21">ROUND(D33-D34,3)</f>
        <v>#VALUE!</v>
      </c>
      <c r="E35" s="13" t="e">
        <f t="shared" si="21"/>
        <v>#VALUE!</v>
      </c>
      <c r="F35" s="13" t="e">
        <f t="shared" si="21"/>
        <v>#VALUE!</v>
      </c>
      <c r="G35" s="13" t="e">
        <f t="shared" si="21"/>
        <v>#VALUE!</v>
      </c>
      <c r="H35" s="13" t="e">
        <f t="shared" si="21"/>
        <v>#VALUE!</v>
      </c>
      <c r="I35" s="13" t="e">
        <f t="shared" si="21"/>
        <v>#VALUE!</v>
      </c>
      <c r="J35" s="13">
        <f t="shared" ref="J35" si="22">J33-J34</f>
        <v>3073.3670000000002</v>
      </c>
      <c r="K35" s="13">
        <f t="shared" ref="K35:V35" si="23">K33-K34</f>
        <v>3724.7819999999997</v>
      </c>
      <c r="L35" s="13">
        <f t="shared" si="23"/>
        <v>4275.6100000000006</v>
      </c>
      <c r="M35" s="13">
        <f t="shared" si="23"/>
        <v>3631.1800000000012</v>
      </c>
      <c r="N35" s="13">
        <f t="shared" si="23"/>
        <v>3954.4509999999991</v>
      </c>
      <c r="O35" s="13">
        <f t="shared" si="23"/>
        <v>4509.3539999999994</v>
      </c>
      <c r="P35" s="13">
        <f t="shared" si="23"/>
        <v>4598.74</v>
      </c>
      <c r="Q35" s="13">
        <f t="shared" si="23"/>
        <v>4650.0110000000004</v>
      </c>
      <c r="R35" s="13">
        <f t="shared" si="23"/>
        <v>5022.3559999999998</v>
      </c>
      <c r="S35" s="13">
        <f t="shared" si="23"/>
        <v>4522.1239999999989</v>
      </c>
      <c r="T35" s="13">
        <f t="shared" si="23"/>
        <v>4334.6869999999999</v>
      </c>
      <c r="U35" s="13">
        <f t="shared" si="23"/>
        <v>4701.5199999999995</v>
      </c>
      <c r="V35" s="13">
        <f t="shared" si="23"/>
        <v>5120.4750000000004</v>
      </c>
      <c r="W35" s="13">
        <f ca="1">Compiler!C35</f>
        <v>0</v>
      </c>
      <c r="X35" s="13">
        <f ca="1">Compiler!D35</f>
        <v>0</v>
      </c>
      <c r="Y35" s="13" t="str">
        <f ca="1">Compiler!E35</f>
        <v>n.a.</v>
      </c>
      <c r="Z35" s="13" t="str">
        <f ca="1">Compiler!F35</f>
        <v/>
      </c>
      <c r="AA35" s="13" t="str">
        <f ca="1">Compiler!G35</f>
        <v/>
      </c>
      <c r="AB35" s="111" t="str">
        <f ca="1">Compiler!H35</f>
        <v/>
      </c>
      <c r="AC35" s="111" t="str">
        <f ca="1">Compiler!I35</f>
        <v/>
      </c>
      <c r="AD35" s="111" t="str">
        <f ca="1">Compiler!J35</f>
        <v/>
      </c>
      <c r="AE35" s="111" t="str">
        <f ca="1">Compiler!K35</f>
        <v/>
      </c>
      <c r="AF35" s="111" t="str">
        <f ca="1">Compiler!L35</f>
        <v/>
      </c>
      <c r="AG35" s="111" t="str">
        <f ca="1">Compiler!M35</f>
        <v/>
      </c>
      <c r="AH35" s="111" t="str">
        <f ca="1">Compiler!N35</f>
        <v/>
      </c>
    </row>
    <row r="36" spans="1:34" x14ac:dyDescent="0.3">
      <c r="A36" s="5">
        <v>26</v>
      </c>
      <c r="B36" s="3" t="s">
        <v>12</v>
      </c>
      <c r="C36" s="13">
        <f>ROUND(HistoricalAMNE!C36,3)</f>
        <v>447.53500000000003</v>
      </c>
      <c r="D36" s="13">
        <f>ROUND(HistoricalAMNE!D36,3)</f>
        <v>506.077</v>
      </c>
      <c r="E36" s="13">
        <f>ROUND(HistoricalAMNE!E36,3)</f>
        <v>514.83100000000002</v>
      </c>
      <c r="F36" s="13">
        <f>ROUND(HistoricalAMNE!F36,3)</f>
        <v>529.952</v>
      </c>
      <c r="G36" s="13">
        <f>ROUND(HistoricalAMNE!G36,3)</f>
        <v>646.41800000000001</v>
      </c>
      <c r="H36" s="13">
        <f>ROUND(HistoricalAMNE!H36,3)</f>
        <v>779.97900000000004</v>
      </c>
      <c r="I36" s="13">
        <f>ROUND(HistoricalAMNE!I36,3)</f>
        <v>937.505</v>
      </c>
      <c r="J36" s="13">
        <f>ROUND(HistoricalAMNE!J36,3)</f>
        <v>1039.9749999999999</v>
      </c>
      <c r="K36" s="13">
        <f>ROUND(HistoricalAMNE!K36,3)</f>
        <v>1298.442</v>
      </c>
      <c r="L36" s="13">
        <f>ROUND(HistoricalAMNE!L36,3)</f>
        <v>1433.866</v>
      </c>
      <c r="M36" s="13">
        <f>ROUND(HistoricalAMNE!M36,3)</f>
        <v>1231.204</v>
      </c>
      <c r="N36" s="13">
        <f>ROUND(HistoricalAMNE!N36,3)</f>
        <v>1293.69</v>
      </c>
      <c r="O36" s="13">
        <f>ROUND(HistoricalAMNE!O36,3)</f>
        <v>1501.8130000000001</v>
      </c>
      <c r="P36" s="13">
        <f>ROUND(HistoricalAMNE!P36,3)</f>
        <v>1471.0340000000001</v>
      </c>
      <c r="Q36" s="13">
        <f>ROUND(HistoricalAMNE!Q36,3)</f>
        <v>1479.317</v>
      </c>
      <c r="R36" s="13">
        <f>ROUND(HistoricalAMNE!R36,3)</f>
        <v>1531.327</v>
      </c>
      <c r="S36" s="13">
        <f>ROUND(HistoricalAMNE!S36,3)</f>
        <v>1339.15</v>
      </c>
      <c r="T36" s="13">
        <f>ROUND(HistoricalAMNE!T36,3)</f>
        <v>1288.6510000000001</v>
      </c>
      <c r="U36" s="13">
        <f>ROUND(HistoricalAMNE!U36,3)</f>
        <v>1407.422</v>
      </c>
      <c r="V36" s="13">
        <f>ROUND(HistoricalAMNE!V36,3)</f>
        <v>1553.3050000000001</v>
      </c>
      <c r="W36" s="13">
        <f ca="1">Compiler!C36</f>
        <v>0</v>
      </c>
      <c r="X36" s="13">
        <f ca="1">Compiler!D36</f>
        <v>0</v>
      </c>
      <c r="Y36" s="13" t="str">
        <f ca="1">Compiler!E36</f>
        <v>n.a.</v>
      </c>
      <c r="Z36" s="13" t="str">
        <f ca="1">Compiler!F36</f>
        <v/>
      </c>
      <c r="AA36" s="13" t="str">
        <f ca="1">Compiler!G36</f>
        <v/>
      </c>
      <c r="AB36" s="111" t="str">
        <f ca="1">Compiler!H36</f>
        <v/>
      </c>
      <c r="AC36" s="111" t="str">
        <f ca="1">Compiler!I36</f>
        <v/>
      </c>
      <c r="AD36" s="111" t="str">
        <f ca="1">Compiler!J36</f>
        <v/>
      </c>
      <c r="AE36" s="111" t="str">
        <f ca="1">Compiler!K36</f>
        <v/>
      </c>
      <c r="AF36" s="111" t="str">
        <f ca="1">Compiler!L36</f>
        <v/>
      </c>
      <c r="AG36" s="111" t="str">
        <f ca="1">Compiler!M36</f>
        <v/>
      </c>
      <c r="AH36" s="111" t="str">
        <f ca="1">Compiler!N36</f>
        <v/>
      </c>
    </row>
    <row r="37" spans="1:34" x14ac:dyDescent="0.3">
      <c r="A37" s="5">
        <v>27</v>
      </c>
      <c r="B37" s="3" t="s">
        <v>43</v>
      </c>
      <c r="C37" s="13">
        <f>ROUND(HistoricalAMNE!C37,3)</f>
        <v>1</v>
      </c>
      <c r="D37" s="13">
        <f>ROUND(HistoricalAMNE!D37,3)</f>
        <v>2.2000000000000002</v>
      </c>
      <c r="E37" s="13">
        <f>ROUND(HistoricalAMNE!E37,3)</f>
        <v>2.2999999999999998</v>
      </c>
      <c r="F37" s="13">
        <f>ROUND(HistoricalAMNE!F37,3)</f>
        <v>1.3</v>
      </c>
      <c r="G37" s="13">
        <f>ROUND(HistoricalAMNE!G37,3)</f>
        <v>2.2999999999999998</v>
      </c>
      <c r="H37" s="13">
        <f>ROUND(HistoricalAMNE!H37,3)</f>
        <v>1.3</v>
      </c>
      <c r="I37" s="13">
        <f>ROUND(HistoricalAMNE!I37,3)</f>
        <v>0.2</v>
      </c>
      <c r="J37" s="13">
        <f>ROUND(HistoricalAMNE!J37,3)</f>
        <v>-6.4</v>
      </c>
      <c r="K37" s="13" t="str">
        <f>HistoricalAMNE!K37</f>
        <v xml:space="preserve"> ...</v>
      </c>
      <c r="L37" s="13" t="str">
        <f>HistoricalAMNE!L37</f>
        <v xml:space="preserve"> ...</v>
      </c>
      <c r="M37" s="13" t="str">
        <f>HistoricalAMNE!M37</f>
        <v xml:space="preserve"> ...</v>
      </c>
      <c r="N37" s="13" t="str">
        <f>HistoricalAMNE!N37</f>
        <v xml:space="preserve"> ...</v>
      </c>
      <c r="O37" s="13" t="str">
        <f>HistoricalAMNE!O37</f>
        <v xml:space="preserve"> ...</v>
      </c>
      <c r="P37" s="13" t="str">
        <f>HistoricalAMNE!P37</f>
        <v xml:space="preserve"> ...</v>
      </c>
      <c r="Q37" s="13" t="str">
        <f>HistoricalAMNE!Q37</f>
        <v xml:space="preserve"> ...</v>
      </c>
      <c r="R37" s="13" t="str">
        <f>HistoricalAMNE!R37</f>
        <v xml:space="preserve"> ...</v>
      </c>
      <c r="S37" s="13" t="str">
        <f>HistoricalAMNE!S37</f>
        <v xml:space="preserve"> ...</v>
      </c>
      <c r="T37" s="13" t="str">
        <f>HistoricalAMNE!T37</f>
        <v xml:space="preserve"> ...</v>
      </c>
      <c r="U37" s="13" t="str">
        <f>HistoricalAMNE!U37</f>
        <v xml:space="preserve"> ...</v>
      </c>
      <c r="V37" s="13" t="str">
        <f>HistoricalAMNE!V37</f>
        <v xml:space="preserve"> ...</v>
      </c>
      <c r="W37" s="13" t="str">
        <f ca="1">Compiler!C37</f>
        <v>…</v>
      </c>
      <c r="X37" s="13" t="str">
        <f ca="1">Compiler!D37</f>
        <v>…</v>
      </c>
      <c r="Y37" s="13" t="str">
        <f ca="1">Compiler!E37</f>
        <v>...</v>
      </c>
      <c r="Z37" s="13" t="str">
        <f ca="1">Compiler!F37</f>
        <v/>
      </c>
      <c r="AA37" s="13" t="str">
        <f ca="1">Compiler!G37</f>
        <v/>
      </c>
      <c r="AB37" s="111" t="str">
        <f ca="1">Compiler!H37</f>
        <v/>
      </c>
      <c r="AC37" s="111" t="str">
        <f ca="1">Compiler!I37</f>
        <v/>
      </c>
      <c r="AD37" s="111" t="str">
        <f ca="1">Compiler!J37</f>
        <v/>
      </c>
      <c r="AE37" s="111" t="str">
        <f ca="1">Compiler!K37</f>
        <v/>
      </c>
      <c r="AF37" s="111" t="str">
        <f ca="1">Compiler!L37</f>
        <v/>
      </c>
      <c r="AG37" s="111" t="str">
        <f ca="1">Compiler!M37</f>
        <v/>
      </c>
      <c r="AH37" s="111" t="str">
        <f ca="1">Compiler!N37</f>
        <v/>
      </c>
    </row>
    <row r="38" spans="1:34" x14ac:dyDescent="0.3">
      <c r="A38" s="5"/>
      <c r="B38" s="3"/>
      <c r="C38" s="13"/>
      <c r="D38" s="13"/>
      <c r="E38" s="13"/>
      <c r="F38" s="13"/>
      <c r="G38" s="13"/>
      <c r="H38" s="13"/>
      <c r="I38" s="13"/>
      <c r="J38" s="13"/>
      <c r="K38" s="13"/>
      <c r="L38" s="13"/>
      <c r="M38" s="13"/>
      <c r="N38" s="13"/>
      <c r="O38" s="13"/>
      <c r="P38" s="13"/>
      <c r="Q38" s="13"/>
      <c r="R38" s="13"/>
      <c r="S38" s="13"/>
      <c r="T38" s="13"/>
      <c r="U38" s="13"/>
      <c r="V38" s="13"/>
      <c r="W38" s="13"/>
      <c r="X38" s="13"/>
      <c r="Y38" s="13"/>
      <c r="Z38" s="13"/>
      <c r="AA38" s="13"/>
      <c r="AB38" s="111"/>
      <c r="AC38" s="111"/>
      <c r="AD38" s="111"/>
      <c r="AE38" s="111"/>
      <c r="AF38" s="111"/>
      <c r="AG38" s="111"/>
      <c r="AH38" s="111"/>
    </row>
    <row r="39" spans="1:34" s="62" customFormat="1" x14ac:dyDescent="0.3">
      <c r="A39" s="5">
        <v>28</v>
      </c>
      <c r="B39" s="32" t="s">
        <v>36</v>
      </c>
      <c r="C39" s="49">
        <f>C40+C44</f>
        <v>0</v>
      </c>
      <c r="D39" s="49">
        <f t="shared" ref="D39:V39" si="24">D40+D44</f>
        <v>0</v>
      </c>
      <c r="E39" s="49">
        <f t="shared" si="24"/>
        <v>0</v>
      </c>
      <c r="F39" s="49">
        <f t="shared" si="24"/>
        <v>0</v>
      </c>
      <c r="G39" s="49">
        <f t="shared" si="24"/>
        <v>0</v>
      </c>
      <c r="H39" s="49">
        <f t="shared" si="24"/>
        <v>0</v>
      </c>
      <c r="I39" s="49">
        <f t="shared" si="24"/>
        <v>0</v>
      </c>
      <c r="J39" s="49">
        <f t="shared" si="24"/>
        <v>0</v>
      </c>
      <c r="K39" s="49">
        <f t="shared" si="24"/>
        <v>0</v>
      </c>
      <c r="L39" s="49">
        <f t="shared" si="24"/>
        <v>0</v>
      </c>
      <c r="M39" s="49">
        <f t="shared" si="24"/>
        <v>0</v>
      </c>
      <c r="N39" s="49">
        <f t="shared" si="24"/>
        <v>0</v>
      </c>
      <c r="O39" s="49">
        <f t="shared" si="24"/>
        <v>0</v>
      </c>
      <c r="P39" s="49">
        <f t="shared" si="24"/>
        <v>0</v>
      </c>
      <c r="Q39" s="49">
        <f t="shared" si="24"/>
        <v>0</v>
      </c>
      <c r="R39" s="49">
        <f t="shared" si="24"/>
        <v>0</v>
      </c>
      <c r="S39" s="49">
        <f t="shared" si="24"/>
        <v>0</v>
      </c>
      <c r="T39" s="49">
        <f t="shared" si="24"/>
        <v>0</v>
      </c>
      <c r="U39" s="49">
        <f t="shared" si="24"/>
        <v>0</v>
      </c>
      <c r="V39" s="49">
        <f t="shared" si="24"/>
        <v>0</v>
      </c>
      <c r="W39" s="49">
        <f ca="1">Compiler!C39</f>
        <v>0</v>
      </c>
      <c r="X39" s="49">
        <f ca="1">Compiler!D39</f>
        <v>0</v>
      </c>
      <c r="Y39" s="49">
        <f ca="1">Compiler!E39</f>
        <v>0</v>
      </c>
      <c r="Z39" s="49" t="str">
        <f ca="1">Compiler!F39</f>
        <v/>
      </c>
      <c r="AA39" s="49" t="str">
        <f ca="1">Compiler!G39</f>
        <v/>
      </c>
      <c r="AB39" s="62" t="str">
        <f ca="1">Compiler!H39</f>
        <v/>
      </c>
      <c r="AC39" s="62" t="str">
        <f ca="1">Compiler!I39</f>
        <v/>
      </c>
      <c r="AD39" s="62" t="str">
        <f ca="1">Compiler!J39</f>
        <v/>
      </c>
      <c r="AE39" s="62" t="str">
        <f ca="1">Compiler!K39</f>
        <v/>
      </c>
      <c r="AF39" s="62" t="str">
        <f ca="1">Compiler!L39</f>
        <v/>
      </c>
      <c r="AG39" s="62" t="str">
        <f ca="1">Compiler!M39</f>
        <v/>
      </c>
      <c r="AH39" s="62" t="str">
        <f ca="1">Compiler!N39</f>
        <v/>
      </c>
    </row>
    <row r="40" spans="1:34" x14ac:dyDescent="0.3">
      <c r="A40" s="5">
        <v>29</v>
      </c>
      <c r="B40" s="3" t="s">
        <v>49</v>
      </c>
      <c r="C40" s="13">
        <f>C41+C42+C43</f>
        <v>0</v>
      </c>
      <c r="D40" s="13">
        <f t="shared" ref="D40:V40" si="25">D41+D42+D43</f>
        <v>0</v>
      </c>
      <c r="E40" s="13">
        <f t="shared" si="25"/>
        <v>0</v>
      </c>
      <c r="F40" s="13">
        <f t="shared" si="25"/>
        <v>0</v>
      </c>
      <c r="G40" s="13">
        <f t="shared" si="25"/>
        <v>0</v>
      </c>
      <c r="H40" s="13">
        <f t="shared" si="25"/>
        <v>0</v>
      </c>
      <c r="I40" s="13">
        <f t="shared" si="25"/>
        <v>0</v>
      </c>
      <c r="J40" s="13">
        <f t="shared" si="25"/>
        <v>0</v>
      </c>
      <c r="K40" s="13">
        <f t="shared" si="25"/>
        <v>0</v>
      </c>
      <c r="L40" s="13">
        <f t="shared" si="25"/>
        <v>0</v>
      </c>
      <c r="M40" s="13">
        <f t="shared" si="25"/>
        <v>0</v>
      </c>
      <c r="N40" s="13">
        <f t="shared" si="25"/>
        <v>0</v>
      </c>
      <c r="O40" s="13">
        <f t="shared" si="25"/>
        <v>0</v>
      </c>
      <c r="P40" s="13">
        <f t="shared" si="25"/>
        <v>0</v>
      </c>
      <c r="Q40" s="13">
        <f t="shared" si="25"/>
        <v>0</v>
      </c>
      <c r="R40" s="13">
        <f t="shared" si="25"/>
        <v>0</v>
      </c>
      <c r="S40" s="13">
        <f t="shared" si="25"/>
        <v>0</v>
      </c>
      <c r="T40" s="13">
        <f t="shared" si="25"/>
        <v>0</v>
      </c>
      <c r="U40" s="13">
        <f t="shared" si="25"/>
        <v>0</v>
      </c>
      <c r="V40" s="13">
        <f t="shared" si="25"/>
        <v>0</v>
      </c>
      <c r="W40" s="13">
        <f ca="1">Compiler!C40</f>
        <v>0</v>
      </c>
      <c r="X40" s="13">
        <f ca="1">Compiler!D40</f>
        <v>0</v>
      </c>
      <c r="Y40" s="13">
        <f ca="1">Compiler!E40</f>
        <v>0</v>
      </c>
      <c r="Z40" s="13" t="str">
        <f ca="1">Compiler!F40</f>
        <v/>
      </c>
      <c r="AA40" s="13" t="str">
        <f ca="1">Compiler!G40</f>
        <v/>
      </c>
      <c r="AB40" s="111" t="str">
        <f ca="1">Compiler!H40</f>
        <v/>
      </c>
      <c r="AC40" s="111" t="str">
        <f ca="1">Compiler!I40</f>
        <v/>
      </c>
      <c r="AD40" s="111" t="str">
        <f ca="1">Compiler!J40</f>
        <v/>
      </c>
      <c r="AE40" s="111" t="str">
        <f ca="1">Compiler!K40</f>
        <v/>
      </c>
      <c r="AF40" s="111" t="str">
        <f ca="1">Compiler!L40</f>
        <v/>
      </c>
      <c r="AG40" s="111" t="str">
        <f ca="1">Compiler!M40</f>
        <v/>
      </c>
      <c r="AH40" s="111" t="str">
        <f ca="1">Compiler!N40</f>
        <v/>
      </c>
    </row>
    <row r="41" spans="1:34" x14ac:dyDescent="0.3">
      <c r="A41" s="5">
        <v>30</v>
      </c>
      <c r="B41" s="22" t="s">
        <v>57</v>
      </c>
      <c r="C41" s="13">
        <f>ROUND(GetItaISData!F41/1000, 3)</f>
        <v>0</v>
      </c>
      <c r="D41" s="13">
        <f>ROUND(GetItaISData!G41/1000, 3)</f>
        <v>0</v>
      </c>
      <c r="E41" s="13">
        <f>ROUND(GetItaISData!H41/1000, 3)</f>
        <v>0</v>
      </c>
      <c r="F41" s="13">
        <f>ROUND(GetItaISData!I41/1000, 3)</f>
        <v>0</v>
      </c>
      <c r="G41" s="13">
        <f>ROUND(GetItaISData!J41/1000, 3)</f>
        <v>0</v>
      </c>
      <c r="H41" s="13">
        <f>ROUND(GetItaISData!K41/1000, 3)</f>
        <v>0</v>
      </c>
      <c r="I41" s="13">
        <f>ROUND(GetItaISData!L41/1000, 3)</f>
        <v>0</v>
      </c>
      <c r="J41" s="13">
        <f>ROUND(GetItaISData!M41/1000, 3)</f>
        <v>0</v>
      </c>
      <c r="K41" s="13">
        <f>ROUND(GetItaISData!N41/1000, 3)</f>
        <v>0</v>
      </c>
      <c r="L41" s="13">
        <f>ROUND(GetItaISData!O41/1000, 3)</f>
        <v>0</v>
      </c>
      <c r="M41" s="13">
        <f>ROUND(GetItaISData!P41/1000, 3)</f>
        <v>0</v>
      </c>
      <c r="N41" s="13">
        <f>ROUND(GetItaISData!Q41/1000, 3)</f>
        <v>0</v>
      </c>
      <c r="O41" s="13">
        <f>ROUND(GetItaISData!R41/1000, 3)</f>
        <v>0</v>
      </c>
      <c r="P41" s="13">
        <f>ROUND(GetItaISData!S41/1000, 3)</f>
        <v>0</v>
      </c>
      <c r="Q41" s="13">
        <f>ROUND(GetItaISData!T41/1000, 3)</f>
        <v>0</v>
      </c>
      <c r="R41" s="13">
        <f>ROUND(GetItaISData!U41/1000, 3)</f>
        <v>0</v>
      </c>
      <c r="S41" s="13">
        <f>ROUND(GetItaISData!V41/1000, 3)</f>
        <v>0</v>
      </c>
      <c r="T41" s="13">
        <f>ROUND(GetItaISData!W41/1000, 3)</f>
        <v>0</v>
      </c>
      <c r="U41" s="13">
        <f>ROUND(GetItaISData!X41/1000, 3)</f>
        <v>0</v>
      </c>
      <c r="V41" s="13">
        <f>ROUND(GetItaISData!Y41/1000, 3)</f>
        <v>0</v>
      </c>
      <c r="W41" s="13">
        <f ca="1">Compiler!C41</f>
        <v>0</v>
      </c>
      <c r="X41" s="13">
        <f ca="1">Compiler!D41</f>
        <v>0</v>
      </c>
      <c r="Y41" s="13">
        <f ca="1">Compiler!E41</f>
        <v>0</v>
      </c>
      <c r="Z41" s="13" t="str">
        <f ca="1">Compiler!F41</f>
        <v/>
      </c>
      <c r="AA41" s="13" t="str">
        <f ca="1">Compiler!G41</f>
        <v/>
      </c>
      <c r="AB41" s="111" t="str">
        <f ca="1">Compiler!H41</f>
        <v/>
      </c>
      <c r="AC41" s="111" t="str">
        <f ca="1">Compiler!I41</f>
        <v/>
      </c>
      <c r="AD41" s="111" t="str">
        <f ca="1">Compiler!J41</f>
        <v/>
      </c>
      <c r="AE41" s="111" t="str">
        <f ca="1">Compiler!K41</f>
        <v/>
      </c>
      <c r="AF41" s="111" t="str">
        <f ca="1">Compiler!L41</f>
        <v/>
      </c>
      <c r="AG41" s="111" t="str">
        <f ca="1">Compiler!M41</f>
        <v/>
      </c>
      <c r="AH41" s="111" t="str">
        <f ca="1">Compiler!N41</f>
        <v/>
      </c>
    </row>
    <row r="42" spans="1:34" x14ac:dyDescent="0.3">
      <c r="A42" s="5">
        <v>31</v>
      </c>
      <c r="B42" s="22" t="s">
        <v>58</v>
      </c>
      <c r="C42" s="13">
        <f>ROUND(GetItaISData!F42/1000, 3)</f>
        <v>0</v>
      </c>
      <c r="D42" s="13">
        <f>ROUND(GetItaISData!G42/1000, 3)</f>
        <v>0</v>
      </c>
      <c r="E42" s="13">
        <f>ROUND(GetItaISData!H42/1000, 3)</f>
        <v>0</v>
      </c>
      <c r="F42" s="13">
        <f>ROUND(GetItaISData!I42/1000, 3)</f>
        <v>0</v>
      </c>
      <c r="G42" s="13">
        <f>ROUND(GetItaISData!J42/1000, 3)</f>
        <v>0</v>
      </c>
      <c r="H42" s="13">
        <f>ROUND(GetItaISData!K42/1000, 3)</f>
        <v>0</v>
      </c>
      <c r="I42" s="13">
        <f>ROUND(GetItaISData!L42/1000, 3)</f>
        <v>0</v>
      </c>
      <c r="J42" s="13">
        <f>ROUND(GetItaISData!M42/1000, 3)</f>
        <v>0</v>
      </c>
      <c r="K42" s="13">
        <f>ROUND(GetItaISData!N42/1000, 3)</f>
        <v>0</v>
      </c>
      <c r="L42" s="13">
        <f>ROUND(GetItaISData!O42/1000, 3)</f>
        <v>0</v>
      </c>
      <c r="M42" s="13">
        <f>ROUND(GetItaISData!P42/1000, 3)</f>
        <v>0</v>
      </c>
      <c r="N42" s="13">
        <f>ROUND(GetItaISData!Q42/1000, 3)</f>
        <v>0</v>
      </c>
      <c r="O42" s="13">
        <f>ROUND(GetItaISData!R42/1000, 3)</f>
        <v>0</v>
      </c>
      <c r="P42" s="13">
        <f>ROUND(GetItaISData!S42/1000, 3)</f>
        <v>0</v>
      </c>
      <c r="Q42" s="13">
        <f>ROUND(GetItaISData!T42/1000, 3)</f>
        <v>0</v>
      </c>
      <c r="R42" s="13">
        <f>ROUND(GetItaISData!U42/1000, 3)</f>
        <v>0</v>
      </c>
      <c r="S42" s="13">
        <f>ROUND(GetItaISData!V42/1000, 3)</f>
        <v>0</v>
      </c>
      <c r="T42" s="13">
        <f>ROUND(GetItaISData!W42/1000, 3)</f>
        <v>0</v>
      </c>
      <c r="U42" s="13">
        <f>ROUND(GetItaISData!X42/1000, 3)</f>
        <v>0</v>
      </c>
      <c r="V42" s="13">
        <f>ROUND(GetItaISData!Y42/1000, 3)</f>
        <v>0</v>
      </c>
      <c r="W42" s="13">
        <f ca="1">Compiler!C42</f>
        <v>0</v>
      </c>
      <c r="X42" s="13">
        <f ca="1">Compiler!D42</f>
        <v>0</v>
      </c>
      <c r="Y42" s="13">
        <f ca="1">Compiler!E42</f>
        <v>0</v>
      </c>
      <c r="Z42" s="13" t="str">
        <f ca="1">Compiler!F42</f>
        <v/>
      </c>
      <c r="AA42" s="13" t="str">
        <f ca="1">Compiler!G42</f>
        <v/>
      </c>
      <c r="AB42" s="111" t="str">
        <f ca="1">Compiler!H42</f>
        <v/>
      </c>
      <c r="AC42" s="111" t="str">
        <f ca="1">Compiler!I42</f>
        <v/>
      </c>
      <c r="AD42" s="111" t="str">
        <f ca="1">Compiler!J42</f>
        <v/>
      </c>
      <c r="AE42" s="111" t="str">
        <f ca="1">Compiler!K42</f>
        <v/>
      </c>
      <c r="AF42" s="111" t="str">
        <f ca="1">Compiler!L42</f>
        <v/>
      </c>
      <c r="AG42" s="111" t="str">
        <f ca="1">Compiler!M42</f>
        <v/>
      </c>
      <c r="AH42" s="111" t="str">
        <f ca="1">Compiler!N42</f>
        <v/>
      </c>
    </row>
    <row r="43" spans="1:34" x14ac:dyDescent="0.3">
      <c r="A43" s="5">
        <v>32</v>
      </c>
      <c r="B43" s="22" t="s">
        <v>59</v>
      </c>
      <c r="C43" s="13">
        <f>ROUND(GetItaISData!F43/1000, 3)</f>
        <v>0</v>
      </c>
      <c r="D43" s="13">
        <f>ROUND(GetItaISData!G43/1000, 3)</f>
        <v>0</v>
      </c>
      <c r="E43" s="13">
        <f>ROUND(GetItaISData!H43/1000, 3)</f>
        <v>0</v>
      </c>
      <c r="F43" s="13">
        <f>ROUND(GetItaISData!I43/1000, 3)</f>
        <v>0</v>
      </c>
      <c r="G43" s="13">
        <f>ROUND(GetItaISData!J43/1000, 3)</f>
        <v>0</v>
      </c>
      <c r="H43" s="13">
        <f>ROUND(GetItaISData!K43/1000, 3)</f>
        <v>0</v>
      </c>
      <c r="I43" s="13">
        <f>ROUND(GetItaISData!L43/1000, 3)</f>
        <v>0</v>
      </c>
      <c r="J43" s="13">
        <f>ROUND(GetItaISData!M43/1000, 3)</f>
        <v>0</v>
      </c>
      <c r="K43" s="13">
        <f>ROUND(GetItaISData!N43/1000, 3)</f>
        <v>0</v>
      </c>
      <c r="L43" s="13">
        <f>ROUND(GetItaISData!O43/1000, 3)</f>
        <v>0</v>
      </c>
      <c r="M43" s="13">
        <f>ROUND(GetItaISData!P43/1000, 3)</f>
        <v>0</v>
      </c>
      <c r="N43" s="13">
        <f>ROUND(GetItaISData!Q43/1000, 3)</f>
        <v>0</v>
      </c>
      <c r="O43" s="13">
        <f>ROUND(GetItaISData!R43/1000, 3)</f>
        <v>0</v>
      </c>
      <c r="P43" s="13">
        <f>ROUND(GetItaISData!S43/1000, 3)</f>
        <v>0</v>
      </c>
      <c r="Q43" s="13">
        <f>ROUND(GetItaISData!T43/1000, 3)</f>
        <v>0</v>
      </c>
      <c r="R43" s="13">
        <f>ROUND(GetItaISData!U43/1000, 3)</f>
        <v>0</v>
      </c>
      <c r="S43" s="13">
        <f>ROUND(GetItaISData!V43/1000, 3)</f>
        <v>0</v>
      </c>
      <c r="T43" s="13">
        <f>ROUND(GetItaISData!W43/1000, 3)</f>
        <v>0</v>
      </c>
      <c r="U43" s="13">
        <f>ROUND(GetItaISData!X43/1000, 3)</f>
        <v>0</v>
      </c>
      <c r="V43" s="13">
        <f>ROUND(GetItaISData!Y43/1000, 3)</f>
        <v>0</v>
      </c>
      <c r="W43" s="13">
        <f ca="1">Compiler!C43</f>
        <v>0</v>
      </c>
      <c r="X43" s="13">
        <f ca="1">Compiler!D43</f>
        <v>0</v>
      </c>
      <c r="Y43" s="13">
        <f ca="1">Compiler!E43</f>
        <v>0</v>
      </c>
      <c r="Z43" s="13" t="str">
        <f ca="1">Compiler!F43</f>
        <v/>
      </c>
      <c r="AA43" s="13" t="str">
        <f ca="1">Compiler!G43</f>
        <v/>
      </c>
      <c r="AB43" s="111" t="str">
        <f ca="1">Compiler!H43</f>
        <v/>
      </c>
      <c r="AC43" s="111" t="str">
        <f ca="1">Compiler!I43</f>
        <v/>
      </c>
      <c r="AD43" s="111" t="str">
        <f ca="1">Compiler!J43</f>
        <v/>
      </c>
      <c r="AE43" s="111" t="str">
        <f ca="1">Compiler!K43</f>
        <v/>
      </c>
      <c r="AF43" s="111" t="str">
        <f ca="1">Compiler!L43</f>
        <v/>
      </c>
      <c r="AG43" s="111" t="str">
        <f ca="1">Compiler!M43</f>
        <v/>
      </c>
      <c r="AH43" s="111" t="str">
        <f ca="1">Compiler!N43</f>
        <v/>
      </c>
    </row>
    <row r="44" spans="1:34" x14ac:dyDescent="0.3">
      <c r="A44" s="5">
        <v>33</v>
      </c>
      <c r="B44" s="22" t="s">
        <v>60</v>
      </c>
      <c r="C44" s="13">
        <f>ROUND(GetItaISData!F44/1000, 3)</f>
        <v>0</v>
      </c>
      <c r="D44" s="13">
        <f>ROUND(GetItaISData!G44/1000, 3)</f>
        <v>0</v>
      </c>
      <c r="E44" s="13">
        <f>ROUND(GetItaISData!H44/1000, 3)</f>
        <v>0</v>
      </c>
      <c r="F44" s="13">
        <f>ROUND(GetItaISData!I44/1000, 3)</f>
        <v>0</v>
      </c>
      <c r="G44" s="13">
        <f>ROUND(GetItaISData!J44/1000, 3)</f>
        <v>0</v>
      </c>
      <c r="H44" s="13">
        <f>ROUND(GetItaISData!K44/1000, 3)</f>
        <v>0</v>
      </c>
      <c r="I44" s="13">
        <f>ROUND(GetItaISData!L44/1000, 3)</f>
        <v>0</v>
      </c>
      <c r="J44" s="13">
        <f>ROUND(GetItaISData!M44/1000, 3)</f>
        <v>0</v>
      </c>
      <c r="K44" s="13">
        <f>ROUND(GetItaISData!N44/1000, 3)</f>
        <v>0</v>
      </c>
      <c r="L44" s="13">
        <f>ROUND(GetItaISData!O44/1000, 3)</f>
        <v>0</v>
      </c>
      <c r="M44" s="13">
        <f>ROUND(GetItaISData!P44/1000, 3)</f>
        <v>0</v>
      </c>
      <c r="N44" s="13">
        <f>ROUND(GetItaISData!Q44/1000, 3)</f>
        <v>0</v>
      </c>
      <c r="O44" s="13">
        <f>ROUND(GetItaISData!R44/1000, 3)</f>
        <v>0</v>
      </c>
      <c r="P44" s="13">
        <f>ROUND(GetItaISData!S44/1000, 3)</f>
        <v>0</v>
      </c>
      <c r="Q44" s="13">
        <f>ROUND(GetItaISData!T44/1000, 3)</f>
        <v>0</v>
      </c>
      <c r="R44" s="13">
        <f>ROUND(GetItaISData!U44/1000, 3)</f>
        <v>0</v>
      </c>
      <c r="S44" s="13">
        <f>ROUND(GetItaISData!V44/1000, 3)</f>
        <v>0</v>
      </c>
      <c r="T44" s="13">
        <f>ROUND(GetItaISData!W44/1000, 3)</f>
        <v>0</v>
      </c>
      <c r="U44" s="13">
        <f>ROUND(GetItaISData!X44/1000, 3)</f>
        <v>0</v>
      </c>
      <c r="V44" s="13">
        <f>ROUND(GetItaISData!Y44/1000, 3)</f>
        <v>0</v>
      </c>
      <c r="W44" s="13">
        <f ca="1">Compiler!C44</f>
        <v>0</v>
      </c>
      <c r="X44" s="13">
        <f ca="1">Compiler!D44</f>
        <v>0</v>
      </c>
      <c r="Y44" s="13">
        <f ca="1">Compiler!E44</f>
        <v>0</v>
      </c>
      <c r="Z44" s="13" t="str">
        <f ca="1">Compiler!F44</f>
        <v/>
      </c>
      <c r="AA44" s="13" t="str">
        <f ca="1">Compiler!G44</f>
        <v/>
      </c>
      <c r="AB44" s="111" t="str">
        <f ca="1">Compiler!H44</f>
        <v/>
      </c>
      <c r="AC44" s="111" t="str">
        <f ca="1">Compiler!I44</f>
        <v/>
      </c>
      <c r="AD44" s="111" t="str">
        <f ca="1">Compiler!J44</f>
        <v/>
      </c>
      <c r="AE44" s="111" t="str">
        <f ca="1">Compiler!K44</f>
        <v/>
      </c>
      <c r="AF44" s="111" t="str">
        <f ca="1">Compiler!L44</f>
        <v/>
      </c>
      <c r="AG44" s="111" t="str">
        <f ca="1">Compiler!M44</f>
        <v/>
      </c>
      <c r="AH44" s="111" t="str">
        <f ca="1">Compiler!N44</f>
        <v/>
      </c>
    </row>
    <row r="45" spans="1:34" x14ac:dyDescent="0.3">
      <c r="A45" s="5"/>
      <c r="C45" s="13"/>
      <c r="D45" s="13"/>
      <c r="E45" s="13"/>
      <c r="F45" s="13"/>
      <c r="G45" s="13"/>
      <c r="H45" s="13"/>
      <c r="I45" s="13"/>
      <c r="J45" s="13"/>
      <c r="K45" s="13"/>
      <c r="L45" s="13"/>
      <c r="M45" s="13"/>
      <c r="N45" s="13"/>
      <c r="O45" s="13"/>
      <c r="P45" s="13"/>
      <c r="Q45" s="13"/>
      <c r="R45" s="13"/>
      <c r="S45" s="13"/>
      <c r="T45" s="13"/>
      <c r="U45" s="13"/>
      <c r="V45" s="13"/>
      <c r="W45" s="13"/>
      <c r="X45" s="13"/>
      <c r="Y45" s="13"/>
      <c r="Z45" s="13"/>
      <c r="AA45" s="13"/>
      <c r="AB45" s="111"/>
      <c r="AC45" s="111"/>
      <c r="AD45" s="111"/>
      <c r="AE45" s="111"/>
      <c r="AF45" s="111"/>
      <c r="AG45" s="111"/>
      <c r="AH45" s="111"/>
    </row>
    <row r="46" spans="1:34" s="62" customFormat="1" x14ac:dyDescent="0.3">
      <c r="A46" s="5">
        <v>34</v>
      </c>
      <c r="B46" s="32" t="s">
        <v>204</v>
      </c>
      <c r="C46" s="49">
        <f>ROUND(GetItaISData!F46/1000, 3)</f>
        <v>0</v>
      </c>
      <c r="D46" s="49">
        <f>ROUND(GetItaISData!G46/1000, 3)</f>
        <v>0</v>
      </c>
      <c r="E46" s="49">
        <f>ROUND(GetItaISData!H46/1000, 3)</f>
        <v>0</v>
      </c>
      <c r="F46" s="49">
        <f>ROUND(GetItaISData!I46/1000, 3)</f>
        <v>0</v>
      </c>
      <c r="G46" s="49">
        <f>ROUND(GetItaISData!J46/1000, 3)</f>
        <v>0</v>
      </c>
      <c r="H46" s="49">
        <f>ROUND(GetItaISData!K46/1000, 3)</f>
        <v>0</v>
      </c>
      <c r="I46" s="49">
        <f>ROUND(GetItaISData!L46/1000, 3)</f>
        <v>0</v>
      </c>
      <c r="J46" s="49">
        <f>ROUND(GetItaISData!M46/1000, 3)</f>
        <v>0</v>
      </c>
      <c r="K46" s="49">
        <f>ROUND(GetItaISData!N46/1000, 3)</f>
        <v>0</v>
      </c>
      <c r="L46" s="49">
        <f>ROUND(GetItaISData!O46/1000, 3)</f>
        <v>0</v>
      </c>
      <c r="M46" s="49">
        <f>ROUND(GetItaISData!P46/1000, 3)</f>
        <v>0</v>
      </c>
      <c r="N46" s="49">
        <f>ROUND(GetItaISData!Q46/1000, 3)</f>
        <v>0</v>
      </c>
      <c r="O46" s="49">
        <f>ROUND(GetItaISData!R46/1000, 3)</f>
        <v>0</v>
      </c>
      <c r="P46" s="49">
        <f>ROUND(GetItaISData!S46/1000, 3)</f>
        <v>0</v>
      </c>
      <c r="Q46" s="49">
        <f>ROUND(GetItaISData!T46/1000, 3)</f>
        <v>0</v>
      </c>
      <c r="R46" s="49">
        <f>ROUND(GetItaISData!U46/1000, 3)</f>
        <v>0</v>
      </c>
      <c r="S46" s="49">
        <f>ROUND(GetItaISData!V46/1000, 3)</f>
        <v>0</v>
      </c>
      <c r="T46" s="49">
        <f>ROUND(GetItaISData!W46/1000, 3)</f>
        <v>0</v>
      </c>
      <c r="U46" s="49">
        <f>ROUND(GetItaISData!X46/1000, 3)</f>
        <v>0</v>
      </c>
      <c r="V46" s="49">
        <f>ROUND(GetItaISData!Y46/1000, 3)</f>
        <v>0</v>
      </c>
      <c r="W46" s="49">
        <f ca="1">Compiler!C46</f>
        <v>0</v>
      </c>
      <c r="X46" s="49">
        <f ca="1">Compiler!D46</f>
        <v>0</v>
      </c>
      <c r="Y46" s="49">
        <f ca="1">Compiler!E46</f>
        <v>0</v>
      </c>
      <c r="Z46" s="49" t="str">
        <f ca="1">Compiler!F46</f>
        <v/>
      </c>
      <c r="AA46" s="49" t="str">
        <f ca="1">Compiler!G46</f>
        <v/>
      </c>
      <c r="AB46" s="62" t="str">
        <f ca="1">Compiler!H46</f>
        <v/>
      </c>
      <c r="AC46" s="62" t="str">
        <f ca="1">Compiler!I46</f>
        <v/>
      </c>
      <c r="AD46" s="62" t="str">
        <f ca="1">Compiler!J46</f>
        <v/>
      </c>
      <c r="AE46" s="62" t="str">
        <f ca="1">Compiler!K46</f>
        <v/>
      </c>
      <c r="AF46" s="62" t="str">
        <f ca="1">Compiler!L46</f>
        <v/>
      </c>
      <c r="AG46" s="62" t="str">
        <f ca="1">Compiler!M46</f>
        <v/>
      </c>
      <c r="AH46" s="62" t="str">
        <f ca="1">Compiler!N46</f>
        <v/>
      </c>
    </row>
    <row r="47" spans="1:34" x14ac:dyDescent="0.3">
      <c r="A47" s="5"/>
      <c r="C47" s="13"/>
      <c r="D47" s="13"/>
      <c r="E47" s="13"/>
      <c r="F47" s="13"/>
      <c r="G47" s="13"/>
      <c r="H47" s="13"/>
      <c r="I47" s="13"/>
      <c r="J47" s="13"/>
      <c r="K47" s="13"/>
      <c r="L47" s="13"/>
      <c r="M47" s="13"/>
      <c r="N47" s="13"/>
      <c r="O47" s="13"/>
      <c r="P47" s="13"/>
      <c r="Q47" s="13"/>
      <c r="R47" s="13"/>
      <c r="S47" s="13"/>
      <c r="T47" s="13"/>
      <c r="U47" s="13"/>
      <c r="V47" s="13"/>
      <c r="W47" s="13"/>
      <c r="X47" s="13"/>
      <c r="Y47" s="13"/>
      <c r="Z47" s="13"/>
      <c r="AA47" s="13"/>
      <c r="AB47" s="111"/>
      <c r="AC47" s="111"/>
      <c r="AD47" s="111"/>
      <c r="AE47" s="111"/>
      <c r="AF47" s="111"/>
      <c r="AG47" s="111"/>
      <c r="AH47" s="111"/>
    </row>
    <row r="48" spans="1:34" s="62" customFormat="1" x14ac:dyDescent="0.3">
      <c r="A48" s="5">
        <v>35</v>
      </c>
      <c r="B48" s="32" t="s">
        <v>61</v>
      </c>
      <c r="C48" s="49">
        <f>ROUND(GetItaISData!F48/1000, 3)</f>
        <v>0</v>
      </c>
      <c r="D48" s="49">
        <f>ROUND(GetItaISData!G48/1000, 3)</f>
        <v>0</v>
      </c>
      <c r="E48" s="49">
        <f>ROUND(GetItaISData!H48/1000, 3)</f>
        <v>0</v>
      </c>
      <c r="F48" s="49">
        <f>ROUND(GetItaISData!I48/1000, 3)</f>
        <v>0</v>
      </c>
      <c r="G48" s="49">
        <f>ROUND(GetItaISData!J48/1000, 3)</f>
        <v>0</v>
      </c>
      <c r="H48" s="49">
        <f>ROUND(GetItaISData!K48/1000, 3)</f>
        <v>0</v>
      </c>
      <c r="I48" s="49">
        <f>ROUND(GetItaISData!L48/1000, 3)</f>
        <v>0</v>
      </c>
      <c r="J48" s="49">
        <f>ROUND(GetItaISData!M48/1000, 3)</f>
        <v>0</v>
      </c>
      <c r="K48" s="49">
        <f>ROUND(GetItaISData!N48/1000, 3)</f>
        <v>0</v>
      </c>
      <c r="L48" s="49">
        <f>ROUND(GetItaISData!O48/1000, 3)</f>
        <v>0</v>
      </c>
      <c r="M48" s="49">
        <f>ROUND(GetItaISData!P48/1000, 3)</f>
        <v>0</v>
      </c>
      <c r="N48" s="49">
        <f>ROUND(GetItaISData!Q48/1000, 3)</f>
        <v>0</v>
      </c>
      <c r="O48" s="49">
        <f>ROUND(GetItaISData!R48/1000, 3)</f>
        <v>0</v>
      </c>
      <c r="P48" s="49">
        <f>ROUND(GetItaISData!S48/1000, 3)</f>
        <v>0</v>
      </c>
      <c r="Q48" s="49">
        <f>ROUND(GetItaISData!T48/1000, 3)</f>
        <v>0</v>
      </c>
      <c r="R48" s="49">
        <f>ROUND(GetItaISData!U48/1000, 3)</f>
        <v>0</v>
      </c>
      <c r="S48" s="49">
        <f>ROUND(GetItaISData!V48/1000, 3)</f>
        <v>0</v>
      </c>
      <c r="T48" s="49">
        <f>ROUND(GetItaISData!W48/1000, 3)</f>
        <v>0</v>
      </c>
      <c r="U48" s="49">
        <f>ROUND(GetItaISData!X48/1000, 3)</f>
        <v>0</v>
      </c>
      <c r="V48" s="49">
        <f>ROUND(GetItaISData!Y48/1000, 3)</f>
        <v>0</v>
      </c>
      <c r="W48" s="49">
        <f ca="1">Compiler!C48</f>
        <v>0</v>
      </c>
      <c r="X48" s="49">
        <f ca="1">Compiler!D48</f>
        <v>0</v>
      </c>
      <c r="Y48" s="49">
        <f ca="1">Compiler!E48</f>
        <v>0</v>
      </c>
      <c r="Z48" s="49" t="str">
        <f ca="1">Compiler!F48</f>
        <v/>
      </c>
      <c r="AA48" s="49" t="str">
        <f ca="1">Compiler!G48</f>
        <v/>
      </c>
      <c r="AB48" s="62" t="str">
        <f ca="1">Compiler!H48</f>
        <v/>
      </c>
      <c r="AC48" s="62" t="str">
        <f ca="1">Compiler!I48</f>
        <v/>
      </c>
      <c r="AD48" s="62" t="str">
        <f ca="1">Compiler!J48</f>
        <v/>
      </c>
      <c r="AE48" s="62" t="str">
        <f ca="1">Compiler!K48</f>
        <v/>
      </c>
      <c r="AF48" s="62" t="str">
        <f ca="1">Compiler!L48</f>
        <v/>
      </c>
      <c r="AG48" s="62" t="str">
        <f ca="1">Compiler!M48</f>
        <v/>
      </c>
      <c r="AH48" s="62" t="str">
        <f ca="1">Compiler!N48</f>
        <v/>
      </c>
    </row>
    <row r="49" spans="1:34" x14ac:dyDescent="0.3">
      <c r="A49" s="5">
        <v>36</v>
      </c>
      <c r="B49" s="3" t="s">
        <v>113</v>
      </c>
      <c r="C49" s="13">
        <f>ROUND(GetItaISData!F49/1000, 3)</f>
        <v>0</v>
      </c>
      <c r="D49" s="13">
        <f>ROUND(GetItaISData!G49/1000, 3)</f>
        <v>0</v>
      </c>
      <c r="E49" s="13">
        <f>ROUND(GetItaISData!H49/1000, 3)</f>
        <v>0</v>
      </c>
      <c r="F49" s="13">
        <f>ROUND(GetItaISData!I49/1000, 3)</f>
        <v>0</v>
      </c>
      <c r="G49" s="13">
        <f>ROUND(GetItaISData!J49/1000, 3)</f>
        <v>0</v>
      </c>
      <c r="H49" s="13">
        <f>ROUND(GetItaISData!K49/1000, 3)</f>
        <v>0</v>
      </c>
      <c r="I49" s="13">
        <f>ROUND(GetItaISData!L49/1000, 3)</f>
        <v>0</v>
      </c>
      <c r="J49" s="13">
        <f>ROUND(GetItaISData!M49/1000, 3)</f>
        <v>0</v>
      </c>
      <c r="K49" s="13">
        <f>ROUND(GetItaISData!N49/1000, 3)</f>
        <v>0</v>
      </c>
      <c r="L49" s="13">
        <f>ROUND(GetItaISData!O49/1000, 3)</f>
        <v>0</v>
      </c>
      <c r="M49" s="13">
        <f>ROUND(GetItaISData!P49/1000, 3)</f>
        <v>0</v>
      </c>
      <c r="N49" s="13">
        <f>ROUND(GetItaISData!Q49/1000, 3)</f>
        <v>0</v>
      </c>
      <c r="O49" s="13">
        <f>ROUND(GetItaISData!R49/1000, 3)</f>
        <v>0</v>
      </c>
      <c r="P49" s="13">
        <f>ROUND(GetItaISData!S49/1000, 3)</f>
        <v>0</v>
      </c>
      <c r="Q49" s="13">
        <f>ROUND(GetItaISData!T49/1000, 3)</f>
        <v>0</v>
      </c>
      <c r="R49" s="13">
        <f>ROUND(GetItaISData!U49/1000, 3)</f>
        <v>0</v>
      </c>
      <c r="S49" s="13">
        <f>ROUND(GetItaISData!V49/1000, 3)</f>
        <v>0</v>
      </c>
      <c r="T49" s="13">
        <f>ROUND(GetItaISData!W49/1000, 3)</f>
        <v>0</v>
      </c>
      <c r="U49" s="13">
        <f>ROUND(GetItaISData!X49/1000, 3)</f>
        <v>0</v>
      </c>
      <c r="V49" s="13">
        <f>ROUND(GetItaISData!Y49/1000, 3)</f>
        <v>0</v>
      </c>
      <c r="W49" s="13">
        <f ca="1">Compiler!C49</f>
        <v>0</v>
      </c>
      <c r="X49" s="13">
        <f ca="1">Compiler!D49</f>
        <v>0</v>
      </c>
      <c r="Y49" s="13">
        <f ca="1">Compiler!E49</f>
        <v>0</v>
      </c>
      <c r="Z49" s="13" t="str">
        <f ca="1">Compiler!F49</f>
        <v/>
      </c>
      <c r="AA49" s="13" t="str">
        <f ca="1">Compiler!G49</f>
        <v/>
      </c>
      <c r="AB49" s="111" t="str">
        <f ca="1">Compiler!H49</f>
        <v/>
      </c>
      <c r="AC49" s="111" t="str">
        <f ca="1">Compiler!I49</f>
        <v/>
      </c>
      <c r="AD49" s="111" t="str">
        <f ca="1">Compiler!J49</f>
        <v/>
      </c>
      <c r="AE49" s="111" t="str">
        <f ca="1">Compiler!K49</f>
        <v/>
      </c>
      <c r="AF49" s="111" t="str">
        <f ca="1">Compiler!L49</f>
        <v/>
      </c>
      <c r="AG49" s="111" t="str">
        <f ca="1">Compiler!M49</f>
        <v/>
      </c>
      <c r="AH49" s="111" t="str">
        <f ca="1">Compiler!N49</f>
        <v/>
      </c>
    </row>
    <row r="50" spans="1:34" s="62" customFormat="1" x14ac:dyDescent="0.3">
      <c r="A50" s="5">
        <v>37</v>
      </c>
      <c r="B50" s="32" t="s">
        <v>114</v>
      </c>
      <c r="C50" s="49">
        <f>C48-C49</f>
        <v>0</v>
      </c>
      <c r="D50" s="49">
        <f t="shared" ref="D50:V50" si="26">D48-D49</f>
        <v>0</v>
      </c>
      <c r="E50" s="49">
        <f t="shared" si="26"/>
        <v>0</v>
      </c>
      <c r="F50" s="49">
        <f t="shared" si="26"/>
        <v>0</v>
      </c>
      <c r="G50" s="49">
        <f t="shared" si="26"/>
        <v>0</v>
      </c>
      <c r="H50" s="49">
        <f t="shared" si="26"/>
        <v>0</v>
      </c>
      <c r="I50" s="49">
        <f t="shared" si="26"/>
        <v>0</v>
      </c>
      <c r="J50" s="49">
        <f t="shared" si="26"/>
        <v>0</v>
      </c>
      <c r="K50" s="49">
        <f t="shared" si="26"/>
        <v>0</v>
      </c>
      <c r="L50" s="49">
        <f t="shared" si="26"/>
        <v>0</v>
      </c>
      <c r="M50" s="49">
        <f t="shared" si="26"/>
        <v>0</v>
      </c>
      <c r="N50" s="49">
        <f t="shared" si="26"/>
        <v>0</v>
      </c>
      <c r="O50" s="49">
        <f t="shared" si="26"/>
        <v>0</v>
      </c>
      <c r="P50" s="49">
        <f t="shared" si="26"/>
        <v>0</v>
      </c>
      <c r="Q50" s="49">
        <f t="shared" si="26"/>
        <v>0</v>
      </c>
      <c r="R50" s="49">
        <f t="shared" si="26"/>
        <v>0</v>
      </c>
      <c r="S50" s="49">
        <f t="shared" si="26"/>
        <v>0</v>
      </c>
      <c r="T50" s="49">
        <f t="shared" si="26"/>
        <v>0</v>
      </c>
      <c r="U50" s="49">
        <f t="shared" si="26"/>
        <v>0</v>
      </c>
      <c r="V50" s="49">
        <f t="shared" si="26"/>
        <v>0</v>
      </c>
      <c r="W50" s="49">
        <f ca="1">Compiler!C50</f>
        <v>0</v>
      </c>
      <c r="X50" s="49">
        <f ca="1">Compiler!D50</f>
        <v>0</v>
      </c>
      <c r="Y50" s="49">
        <f ca="1">Compiler!E50</f>
        <v>0</v>
      </c>
      <c r="Z50" s="49" t="str">
        <f ca="1">Compiler!F50</f>
        <v/>
      </c>
      <c r="AA50" s="49" t="str">
        <f ca="1">Compiler!G50</f>
        <v/>
      </c>
      <c r="AB50" s="62" t="str">
        <f ca="1">Compiler!H50</f>
        <v/>
      </c>
      <c r="AC50" s="62" t="str">
        <f ca="1">Compiler!I50</f>
        <v/>
      </c>
      <c r="AD50" s="62" t="str">
        <f ca="1">Compiler!J50</f>
        <v/>
      </c>
      <c r="AE50" s="62" t="str">
        <f ca="1">Compiler!K50</f>
        <v/>
      </c>
      <c r="AF50" s="62" t="str">
        <f ca="1">Compiler!L50</f>
        <v/>
      </c>
      <c r="AG50" s="62" t="str">
        <f ca="1">Compiler!M50</f>
        <v/>
      </c>
      <c r="AH50" s="62" t="str">
        <f ca="1">Compiler!N50</f>
        <v/>
      </c>
    </row>
    <row r="51" spans="1:34" x14ac:dyDescent="0.3">
      <c r="A51" s="5"/>
      <c r="B51" s="3"/>
      <c r="C51" s="13"/>
      <c r="D51" s="13"/>
      <c r="E51" s="13"/>
      <c r="F51" s="13"/>
      <c r="G51" s="13"/>
      <c r="H51" s="13"/>
      <c r="I51" s="13"/>
      <c r="J51" s="13"/>
      <c r="K51" s="13"/>
      <c r="L51" s="13"/>
      <c r="M51" s="13"/>
      <c r="N51" s="13"/>
      <c r="O51" s="13"/>
      <c r="P51" s="13"/>
      <c r="Q51" s="13"/>
      <c r="R51" s="13"/>
      <c r="S51" s="13"/>
      <c r="T51" s="13"/>
      <c r="U51" s="13"/>
      <c r="V51" s="13"/>
      <c r="W51" s="13"/>
      <c r="X51" s="13"/>
      <c r="Y51" s="13"/>
      <c r="Z51" s="13"/>
      <c r="AA51" s="13"/>
      <c r="AB51" s="111"/>
      <c r="AC51" s="111"/>
      <c r="AD51" s="111"/>
      <c r="AE51" s="111"/>
      <c r="AF51" s="111"/>
      <c r="AG51" s="111"/>
      <c r="AH51" s="111"/>
    </row>
    <row r="52" spans="1:34" s="62" customFormat="1" x14ac:dyDescent="0.3">
      <c r="A52" s="5">
        <v>38</v>
      </c>
      <c r="B52" s="32" t="s">
        <v>38</v>
      </c>
      <c r="C52" s="49">
        <f>C54+C70</f>
        <v>0</v>
      </c>
      <c r="D52" s="49">
        <f t="shared" ref="D52:V52" si="27">D54+D70</f>
        <v>0</v>
      </c>
      <c r="E52" s="49">
        <f t="shared" si="27"/>
        <v>0</v>
      </c>
      <c r="F52" s="49">
        <f t="shared" si="27"/>
        <v>0</v>
      </c>
      <c r="G52" s="49">
        <f t="shared" si="27"/>
        <v>0</v>
      </c>
      <c r="H52" s="49">
        <f t="shared" si="27"/>
        <v>0</v>
      </c>
      <c r="I52" s="49">
        <f t="shared" si="27"/>
        <v>0</v>
      </c>
      <c r="J52" s="49">
        <f t="shared" si="27"/>
        <v>0</v>
      </c>
      <c r="K52" s="49">
        <f t="shared" si="27"/>
        <v>0</v>
      </c>
      <c r="L52" s="49">
        <f t="shared" si="27"/>
        <v>0</v>
      </c>
      <c r="M52" s="49">
        <f t="shared" si="27"/>
        <v>0</v>
      </c>
      <c r="N52" s="49">
        <f t="shared" si="27"/>
        <v>0</v>
      </c>
      <c r="O52" s="49">
        <f t="shared" si="27"/>
        <v>0</v>
      </c>
      <c r="P52" s="49">
        <f t="shared" si="27"/>
        <v>0</v>
      </c>
      <c r="Q52" s="49">
        <f t="shared" si="27"/>
        <v>0</v>
      </c>
      <c r="R52" s="49">
        <f t="shared" si="27"/>
        <v>0</v>
      </c>
      <c r="S52" s="49">
        <f t="shared" si="27"/>
        <v>0</v>
      </c>
      <c r="T52" s="49">
        <f t="shared" si="27"/>
        <v>0</v>
      </c>
      <c r="U52" s="49">
        <f t="shared" si="27"/>
        <v>0</v>
      </c>
      <c r="V52" s="49">
        <f t="shared" si="27"/>
        <v>0</v>
      </c>
      <c r="W52" s="49">
        <f ca="1">Compiler!C52</f>
        <v>0</v>
      </c>
      <c r="X52" s="49">
        <f ca="1">Compiler!D52</f>
        <v>0</v>
      </c>
      <c r="Y52" s="49">
        <f ca="1">Compiler!E52</f>
        <v>0</v>
      </c>
      <c r="Z52" s="49" t="str">
        <f ca="1">Compiler!F52</f>
        <v/>
      </c>
      <c r="AA52" s="49" t="str">
        <f ca="1">Compiler!G52</f>
        <v/>
      </c>
      <c r="AB52" s="62" t="str">
        <f ca="1">Compiler!H52</f>
        <v/>
      </c>
      <c r="AC52" s="62" t="str">
        <f ca="1">Compiler!I52</f>
        <v/>
      </c>
      <c r="AD52" s="62" t="str">
        <f ca="1">Compiler!J52</f>
        <v/>
      </c>
      <c r="AE52" s="62" t="str">
        <f ca="1">Compiler!K52</f>
        <v/>
      </c>
      <c r="AF52" s="62" t="str">
        <f ca="1">Compiler!L52</f>
        <v/>
      </c>
      <c r="AG52" s="62" t="str">
        <f ca="1">Compiler!M52</f>
        <v/>
      </c>
      <c r="AH52" s="62" t="str">
        <f ca="1">Compiler!N52</f>
        <v/>
      </c>
    </row>
    <row r="53" spans="1:34" x14ac:dyDescent="0.3">
      <c r="A53" s="5"/>
      <c r="B53" s="3"/>
      <c r="C53" s="13"/>
      <c r="D53" s="13"/>
      <c r="E53" s="13"/>
      <c r="F53" s="13"/>
      <c r="G53" s="13"/>
      <c r="H53" s="13"/>
      <c r="I53" s="13"/>
      <c r="J53" s="13"/>
      <c r="K53" s="13"/>
      <c r="L53" s="13"/>
      <c r="M53" s="13"/>
      <c r="N53" s="13"/>
      <c r="O53" s="13"/>
      <c r="P53" s="13"/>
      <c r="Q53" s="13"/>
      <c r="R53" s="13"/>
      <c r="S53" s="13"/>
      <c r="T53" s="13"/>
      <c r="U53" s="13"/>
      <c r="V53" s="13"/>
      <c r="W53" s="13"/>
      <c r="X53" s="13"/>
      <c r="Y53" s="13"/>
      <c r="Z53" s="13"/>
      <c r="AA53" s="13"/>
      <c r="AB53" s="111"/>
      <c r="AC53" s="111"/>
      <c r="AD53" s="111"/>
      <c r="AE53" s="111"/>
      <c r="AF53" s="111"/>
      <c r="AG53" s="111"/>
      <c r="AH53" s="111"/>
    </row>
    <row r="54" spans="1:34" s="62" customFormat="1" x14ac:dyDescent="0.3">
      <c r="A54" s="5">
        <v>39</v>
      </c>
      <c r="B54" s="32" t="s">
        <v>62</v>
      </c>
      <c r="C54" s="49">
        <f>ROUND(GetItaISData!F54/1000, 3)</f>
        <v>0</v>
      </c>
      <c r="D54" s="49">
        <f>ROUND(GetItaISData!G54/1000, 3)</f>
        <v>0</v>
      </c>
      <c r="E54" s="49">
        <f>ROUND(GetItaISData!H54/1000, 3)</f>
        <v>0</v>
      </c>
      <c r="F54" s="49">
        <f>ROUND(GetItaISData!I54/1000, 3)</f>
        <v>0</v>
      </c>
      <c r="G54" s="49">
        <f>ROUND(GetItaISData!J54/1000, 3)</f>
        <v>0</v>
      </c>
      <c r="H54" s="49">
        <f>ROUND(GetItaISData!K54/1000, 3)</f>
        <v>0</v>
      </c>
      <c r="I54" s="49">
        <f>ROUND(GetItaISData!L54/1000, 3)</f>
        <v>0</v>
      </c>
      <c r="J54" s="49">
        <f>ROUND(GetItaISData!M54/1000, 3)</f>
        <v>0</v>
      </c>
      <c r="K54" s="49">
        <f>ROUND(GetItaISData!N54/1000, 3)</f>
        <v>0</v>
      </c>
      <c r="L54" s="49">
        <f>ROUND(GetItaISData!O54/1000, 3)</f>
        <v>0</v>
      </c>
      <c r="M54" s="49">
        <f>ROUND(GetItaISData!P54/1000, 3)</f>
        <v>0</v>
      </c>
      <c r="N54" s="49">
        <f>ROUND(GetItaISData!Q54/1000, 3)</f>
        <v>0</v>
      </c>
      <c r="O54" s="49">
        <f>ROUND(GetItaISData!R54/1000, 3)</f>
        <v>0</v>
      </c>
      <c r="P54" s="49">
        <f>ROUND(GetItaISData!S54/1000, 3)</f>
        <v>0</v>
      </c>
      <c r="Q54" s="49">
        <f>ROUND(GetItaISData!T54/1000, 3)</f>
        <v>0</v>
      </c>
      <c r="R54" s="49">
        <f>ROUND(GetItaISData!U54/1000, 3)</f>
        <v>0</v>
      </c>
      <c r="S54" s="49">
        <f>ROUND(GetItaISData!V54/1000, 3)</f>
        <v>0</v>
      </c>
      <c r="T54" s="49">
        <f>ROUND(GetItaISData!W54/1000, 3)</f>
        <v>0</v>
      </c>
      <c r="U54" s="49">
        <f>ROUND(GetItaISData!X54/1000, 3)</f>
        <v>0</v>
      </c>
      <c r="V54" s="49">
        <f>ROUND(GetItaISData!Y54/1000, 3)</f>
        <v>0</v>
      </c>
      <c r="W54" s="49">
        <f ca="1">Compiler!C54</f>
        <v>0</v>
      </c>
      <c r="X54" s="49">
        <f ca="1">Compiler!D54</f>
        <v>0</v>
      </c>
      <c r="Y54" s="49">
        <f ca="1">Compiler!E54</f>
        <v>0</v>
      </c>
      <c r="Z54" s="49" t="str">
        <f ca="1">Compiler!F54</f>
        <v/>
      </c>
      <c r="AA54" s="49" t="str">
        <f ca="1">Compiler!G54</f>
        <v/>
      </c>
      <c r="AB54" s="62" t="str">
        <f ca="1">Compiler!H54</f>
        <v/>
      </c>
      <c r="AC54" s="62" t="str">
        <f ca="1">Compiler!I54</f>
        <v/>
      </c>
      <c r="AD54" s="62" t="str">
        <f ca="1">Compiler!J54</f>
        <v/>
      </c>
      <c r="AE54" s="62" t="str">
        <f ca="1">Compiler!K54</f>
        <v/>
      </c>
      <c r="AF54" s="62" t="str">
        <f ca="1">Compiler!L54</f>
        <v/>
      </c>
      <c r="AG54" s="62" t="str">
        <f ca="1">Compiler!M54</f>
        <v/>
      </c>
      <c r="AH54" s="62" t="str">
        <f ca="1">Compiler!N54</f>
        <v/>
      </c>
    </row>
    <row r="55" spans="1:34" x14ac:dyDescent="0.3">
      <c r="A55" s="5">
        <v>40</v>
      </c>
      <c r="B55" s="33" t="s">
        <v>63</v>
      </c>
      <c r="C55" s="13">
        <f>ROUND(GetItaISData!F55/1000, 3)</f>
        <v>0</v>
      </c>
      <c r="D55" s="13">
        <f>ROUND(GetItaISData!G55/1000, 3)</f>
        <v>0</v>
      </c>
      <c r="E55" s="13">
        <f>ROUND(GetItaISData!H55/1000, 3)</f>
        <v>0</v>
      </c>
      <c r="F55" s="13">
        <f>ROUND(GetItaISData!I55/1000, 3)</f>
        <v>0</v>
      </c>
      <c r="G55" s="13">
        <f>ROUND(GetItaISData!J55/1000, 3)</f>
        <v>0</v>
      </c>
      <c r="H55" s="13">
        <f>ROUND(GetItaISData!K55/1000, 3)</f>
        <v>0</v>
      </c>
      <c r="I55" s="13">
        <f>ROUND(GetItaISData!L55/1000, 3)</f>
        <v>0</v>
      </c>
      <c r="J55" s="13">
        <f>ROUND(GetItaISData!M55/1000, 3)</f>
        <v>0</v>
      </c>
      <c r="K55" s="13">
        <f>ROUND(GetItaISData!N55/1000, 3)</f>
        <v>0</v>
      </c>
      <c r="L55" s="13">
        <f>ROUND(GetItaISData!O55/1000, 3)</f>
        <v>0</v>
      </c>
      <c r="M55" s="13">
        <f>ROUND(GetItaISData!P55/1000, 3)</f>
        <v>0</v>
      </c>
      <c r="N55" s="13">
        <f>ROUND(GetItaISData!Q55/1000, 3)</f>
        <v>0</v>
      </c>
      <c r="O55" s="13">
        <f>ROUND(GetItaISData!R55/1000, 3)</f>
        <v>0</v>
      </c>
      <c r="P55" s="13">
        <f>ROUND(GetItaISData!S55/1000, 3)</f>
        <v>0</v>
      </c>
      <c r="Q55" s="13">
        <f>ROUND(GetItaISData!T55/1000, 3)</f>
        <v>0</v>
      </c>
      <c r="R55" s="13">
        <f>ROUND(GetItaISData!U55/1000, 3)</f>
        <v>0</v>
      </c>
      <c r="S55" s="13">
        <f>ROUND(GetItaISData!V55/1000, 3)</f>
        <v>0</v>
      </c>
      <c r="T55" s="13">
        <f>ROUND(GetItaISData!W55/1000, 3)</f>
        <v>0</v>
      </c>
      <c r="U55" s="13">
        <f>ROUND(GetItaISData!X55/1000, 3)</f>
        <v>0</v>
      </c>
      <c r="V55" s="13">
        <f>ROUND(GetItaISData!Y55/1000, 3)</f>
        <v>0</v>
      </c>
      <c r="W55" s="13">
        <f ca="1">Compiler!C55</f>
        <v>0</v>
      </c>
      <c r="X55" s="13">
        <f ca="1">Compiler!D55</f>
        <v>0</v>
      </c>
      <c r="Y55" s="13">
        <f ca="1">Compiler!E55</f>
        <v>0</v>
      </c>
      <c r="Z55" s="13" t="str">
        <f ca="1">Compiler!F55</f>
        <v/>
      </c>
      <c r="AA55" s="13" t="str">
        <f ca="1">Compiler!G55</f>
        <v/>
      </c>
      <c r="AB55" s="111" t="str">
        <f ca="1">Compiler!H55</f>
        <v/>
      </c>
      <c r="AC55" s="111" t="str">
        <f ca="1">Compiler!I55</f>
        <v/>
      </c>
      <c r="AD55" s="111" t="str">
        <f ca="1">Compiler!J55</f>
        <v/>
      </c>
      <c r="AE55" s="111" t="str">
        <f ca="1">Compiler!K55</f>
        <v/>
      </c>
      <c r="AF55" s="111" t="str">
        <f ca="1">Compiler!L55</f>
        <v/>
      </c>
      <c r="AG55" s="111" t="str">
        <f ca="1">Compiler!M55</f>
        <v/>
      </c>
      <c r="AH55" s="111" t="str">
        <f ca="1">Compiler!N55</f>
        <v/>
      </c>
    </row>
    <row r="56" spans="1:34" x14ac:dyDescent="0.3">
      <c r="A56" s="5">
        <v>41</v>
      </c>
      <c r="B56" s="22" t="s">
        <v>64</v>
      </c>
      <c r="C56" s="13">
        <f>ROUND(GetItaISData!F56/1000, 3)</f>
        <v>0</v>
      </c>
      <c r="D56" s="13">
        <f>ROUND(GetItaISData!G56/1000, 3)</f>
        <v>0</v>
      </c>
      <c r="E56" s="13">
        <f>ROUND(GetItaISData!H56/1000, 3)</f>
        <v>0</v>
      </c>
      <c r="F56" s="13">
        <f>ROUND(GetItaISData!I56/1000, 3)</f>
        <v>0</v>
      </c>
      <c r="G56" s="13">
        <f>ROUND(GetItaISData!J56/1000, 3)</f>
        <v>0</v>
      </c>
      <c r="H56" s="13">
        <f>ROUND(GetItaISData!K56/1000, 3)</f>
        <v>0</v>
      </c>
      <c r="I56" s="13">
        <f>ROUND(GetItaISData!L56/1000, 3)</f>
        <v>0</v>
      </c>
      <c r="J56" s="13">
        <f>ROUND(GetItaISData!M56/1000, 3)</f>
        <v>0</v>
      </c>
      <c r="K56" s="13">
        <f>ROUND(GetItaISData!N56/1000, 3)</f>
        <v>0</v>
      </c>
      <c r="L56" s="13">
        <f>ROUND(GetItaISData!O56/1000, 3)</f>
        <v>0</v>
      </c>
      <c r="M56" s="13">
        <f>ROUND(GetItaISData!P56/1000, 3)</f>
        <v>0</v>
      </c>
      <c r="N56" s="13">
        <f>ROUND(GetItaISData!Q56/1000, 3)</f>
        <v>0</v>
      </c>
      <c r="O56" s="13">
        <f>ROUND(GetItaISData!R56/1000, 3)</f>
        <v>0</v>
      </c>
      <c r="P56" s="13">
        <f>ROUND(GetItaISData!S56/1000, 3)</f>
        <v>0</v>
      </c>
      <c r="Q56" s="13">
        <f>ROUND(GetItaISData!T56/1000, 3)</f>
        <v>0</v>
      </c>
      <c r="R56" s="13">
        <f>ROUND(GetItaISData!U56/1000, 3)</f>
        <v>0</v>
      </c>
      <c r="S56" s="13">
        <f>ROUND(GetItaISData!V56/1000, 3)</f>
        <v>0</v>
      </c>
      <c r="T56" s="13">
        <f>ROUND(GetItaISData!W56/1000, 3)</f>
        <v>0</v>
      </c>
      <c r="U56" s="13">
        <f>ROUND(GetItaISData!X56/1000, 3)</f>
        <v>0</v>
      </c>
      <c r="V56" s="13">
        <f>ROUND(GetItaISData!Y56/1000, 3)</f>
        <v>0</v>
      </c>
      <c r="W56" s="13">
        <f ca="1">Compiler!C56</f>
        <v>0</v>
      </c>
      <c r="X56" s="13">
        <f ca="1">Compiler!D56</f>
        <v>0</v>
      </c>
      <c r="Y56" s="13">
        <f ca="1">Compiler!E56</f>
        <v>0</v>
      </c>
      <c r="Z56" s="13" t="str">
        <f ca="1">Compiler!F56</f>
        <v/>
      </c>
      <c r="AA56" s="13" t="str">
        <f ca="1">Compiler!G56</f>
        <v/>
      </c>
      <c r="AB56" s="111" t="str">
        <f ca="1">Compiler!H56</f>
        <v/>
      </c>
      <c r="AC56" s="111" t="str">
        <f ca="1">Compiler!I56</f>
        <v/>
      </c>
      <c r="AD56" s="111" t="str">
        <f ca="1">Compiler!J56</f>
        <v/>
      </c>
      <c r="AE56" s="111" t="str">
        <f ca="1">Compiler!K56</f>
        <v/>
      </c>
      <c r="AF56" s="111" t="str">
        <f ca="1">Compiler!L56</f>
        <v/>
      </c>
      <c r="AG56" s="111" t="str">
        <f ca="1">Compiler!M56</f>
        <v/>
      </c>
      <c r="AH56" s="111" t="str">
        <f ca="1">Compiler!N56</f>
        <v/>
      </c>
    </row>
    <row r="57" spans="1:34" x14ac:dyDescent="0.3">
      <c r="A57" s="5">
        <v>42</v>
      </c>
      <c r="B57" s="22" t="s">
        <v>13</v>
      </c>
      <c r="C57" s="13">
        <f>C54-C60</f>
        <v>-396.84699999999998</v>
      </c>
      <c r="D57" s="13">
        <f t="shared" ref="D57:V59" si="28">D54-D60</f>
        <v>-464.74800000000005</v>
      </c>
      <c r="E57" s="13">
        <f t="shared" si="28"/>
        <v>-448.62800000000004</v>
      </c>
      <c r="F57" s="13">
        <f t="shared" si="28"/>
        <v>-459.75900000000001</v>
      </c>
      <c r="G57" s="13">
        <f t="shared" si="28"/>
        <v>-492.43200000000002</v>
      </c>
      <c r="H57" s="13">
        <f t="shared" si="28"/>
        <v>-551.54300000000001</v>
      </c>
      <c r="I57" s="13">
        <f t="shared" si="28"/>
        <v>-614.98099999999999</v>
      </c>
      <c r="J57" s="13">
        <f t="shared" si="28"/>
        <v>-659.06400000000008</v>
      </c>
      <c r="K57" s="13">
        <f t="shared" si="28"/>
        <v>-706.52700000000004</v>
      </c>
      <c r="L57" s="13">
        <f t="shared" si="28"/>
        <v>-743.01800000000003</v>
      </c>
      <c r="M57" s="13">
        <f t="shared" si="28"/>
        <v>-643.245</v>
      </c>
      <c r="N57" s="13">
        <f t="shared" si="28"/>
        <v>-701.63499999999999</v>
      </c>
      <c r="O57" s="13">
        <f t="shared" si="28"/>
        <v>-784.17600000000004</v>
      </c>
      <c r="P57" s="13">
        <f t="shared" si="28"/>
        <v>-822.32600000000002</v>
      </c>
      <c r="Q57" s="13">
        <f t="shared" si="28"/>
        <v>-848.34899999999993</v>
      </c>
      <c r="R57" s="13">
        <f t="shared" si="28"/>
        <v>-896.1110000000001</v>
      </c>
      <c r="S57" s="13">
        <f t="shared" si="28"/>
        <v>-870.69200000000001</v>
      </c>
      <c r="T57" s="13">
        <f t="shared" si="28"/>
        <v>-847.39300000000003</v>
      </c>
      <c r="U57" s="13">
        <f t="shared" si="28"/>
        <v>-859.29600000000005</v>
      </c>
      <c r="V57" s="13">
        <f t="shared" si="28"/>
        <v>-952.43799999999999</v>
      </c>
      <c r="W57" s="13">
        <f ca="1">Compiler!C57</f>
        <v>0</v>
      </c>
      <c r="X57" s="13">
        <f ca="1">Compiler!D57</f>
        <v>0</v>
      </c>
      <c r="Y57" s="13" t="str">
        <f ca="1">Compiler!E57</f>
        <v>n.a.</v>
      </c>
      <c r="Z57" s="13" t="str">
        <f ca="1">Compiler!F57</f>
        <v/>
      </c>
      <c r="AA57" s="13" t="str">
        <f ca="1">Compiler!G57</f>
        <v/>
      </c>
      <c r="AB57" s="111" t="str">
        <f ca="1">Compiler!H57</f>
        <v/>
      </c>
      <c r="AC57" s="111" t="str">
        <f ca="1">Compiler!I57</f>
        <v/>
      </c>
      <c r="AD57" s="111" t="str">
        <f ca="1">Compiler!J57</f>
        <v/>
      </c>
      <c r="AE57" s="111" t="str">
        <f ca="1">Compiler!K57</f>
        <v/>
      </c>
      <c r="AF57" s="111" t="str">
        <f ca="1">Compiler!L57</f>
        <v/>
      </c>
      <c r="AG57" s="111" t="str">
        <f ca="1">Compiler!M57</f>
        <v/>
      </c>
      <c r="AH57" s="111" t="str">
        <f ca="1">Compiler!N57</f>
        <v/>
      </c>
    </row>
    <row r="58" spans="1:34" ht="14.15" x14ac:dyDescent="0.3">
      <c r="A58" s="5">
        <v>43</v>
      </c>
      <c r="B58" s="22" t="s">
        <v>123</v>
      </c>
      <c r="C58" s="13">
        <f>C55-C61</f>
        <v>-396.84699999999998</v>
      </c>
      <c r="D58" s="13">
        <f t="shared" si="28"/>
        <v>-464.74800000000005</v>
      </c>
      <c r="E58" s="13">
        <f t="shared" si="28"/>
        <v>-448.62800000000004</v>
      </c>
      <c r="F58" s="13">
        <f t="shared" si="28"/>
        <v>-459.75900000000001</v>
      </c>
      <c r="G58" s="13">
        <f t="shared" si="28"/>
        <v>-492.43200000000002</v>
      </c>
      <c r="H58" s="13">
        <f t="shared" si="28"/>
        <v>-551.54300000000001</v>
      </c>
      <c r="I58" s="13">
        <f t="shared" si="28"/>
        <v>-614.98099999999999</v>
      </c>
      <c r="J58" s="13">
        <f t="shared" si="28"/>
        <v>-659.06400000000008</v>
      </c>
      <c r="K58" s="13">
        <f t="shared" si="28"/>
        <v>-706.52700000000004</v>
      </c>
      <c r="L58" s="13">
        <f t="shared" si="28"/>
        <v>-743.01800000000003</v>
      </c>
      <c r="M58" s="13">
        <f t="shared" si="28"/>
        <v>-643.245</v>
      </c>
      <c r="N58" s="13">
        <f t="shared" si="28"/>
        <v>-701.63499999999999</v>
      </c>
      <c r="O58" s="13">
        <f t="shared" si="28"/>
        <v>-784.17600000000004</v>
      </c>
      <c r="P58" s="13">
        <f t="shared" si="28"/>
        <v>-822.32600000000002</v>
      </c>
      <c r="Q58" s="13">
        <f t="shared" si="28"/>
        <v>-848.34899999999993</v>
      </c>
      <c r="R58" s="13">
        <f t="shared" si="28"/>
        <v>-896.1110000000001</v>
      </c>
      <c r="S58" s="13">
        <f t="shared" si="28"/>
        <v>-870.69200000000001</v>
      </c>
      <c r="T58" s="13">
        <f t="shared" si="28"/>
        <v>-847.39300000000003</v>
      </c>
      <c r="U58" s="13">
        <f t="shared" si="28"/>
        <v>-859.29600000000005</v>
      </c>
      <c r="V58" s="13">
        <f t="shared" si="28"/>
        <v>-952.43799999999999</v>
      </c>
      <c r="W58" s="13">
        <f ca="1">Compiler!C58</f>
        <v>0</v>
      </c>
      <c r="X58" s="13">
        <f ca="1">Compiler!D58</f>
        <v>0</v>
      </c>
      <c r="Y58" s="13" t="str">
        <f ca="1">Compiler!E58</f>
        <v>n.a.</v>
      </c>
      <c r="Z58" s="13" t="str">
        <f ca="1">Compiler!F58</f>
        <v/>
      </c>
      <c r="AA58" s="13" t="str">
        <f ca="1">Compiler!G58</f>
        <v/>
      </c>
      <c r="AB58" s="111" t="str">
        <f ca="1">Compiler!H58</f>
        <v/>
      </c>
      <c r="AC58" s="111" t="str">
        <f ca="1">Compiler!I58</f>
        <v/>
      </c>
      <c r="AD58" s="111" t="str">
        <f ca="1">Compiler!J58</f>
        <v/>
      </c>
      <c r="AE58" s="111" t="str">
        <f ca="1">Compiler!K58</f>
        <v/>
      </c>
      <c r="AF58" s="111" t="str">
        <f ca="1">Compiler!L58</f>
        <v/>
      </c>
      <c r="AG58" s="111" t="str">
        <f ca="1">Compiler!M58</f>
        <v/>
      </c>
      <c r="AH58" s="111" t="str">
        <f ca="1">Compiler!N58</f>
        <v/>
      </c>
    </row>
    <row r="59" spans="1:34" x14ac:dyDescent="0.3">
      <c r="A59" s="5">
        <v>44</v>
      </c>
      <c r="B59" s="22" t="s">
        <v>14</v>
      </c>
      <c r="C59" s="13">
        <f>C56-C62</f>
        <v>0</v>
      </c>
      <c r="D59" s="13">
        <f t="shared" si="28"/>
        <v>0</v>
      </c>
      <c r="E59" s="13">
        <f t="shared" si="28"/>
        <v>0</v>
      </c>
      <c r="F59" s="13">
        <f t="shared" si="28"/>
        <v>0</v>
      </c>
      <c r="G59" s="13">
        <f t="shared" si="28"/>
        <v>0</v>
      </c>
      <c r="H59" s="13">
        <f t="shared" si="28"/>
        <v>0</v>
      </c>
      <c r="I59" s="13">
        <f t="shared" si="28"/>
        <v>0</v>
      </c>
      <c r="J59" s="13">
        <f t="shared" si="28"/>
        <v>0</v>
      </c>
      <c r="K59" s="13">
        <f t="shared" si="28"/>
        <v>0</v>
      </c>
      <c r="L59" s="13">
        <f t="shared" si="28"/>
        <v>0</v>
      </c>
      <c r="M59" s="13">
        <f t="shared" si="28"/>
        <v>0</v>
      </c>
      <c r="N59" s="13">
        <f t="shared" si="28"/>
        <v>0</v>
      </c>
      <c r="O59" s="13">
        <f t="shared" si="28"/>
        <v>0</v>
      </c>
      <c r="P59" s="13">
        <f t="shared" si="28"/>
        <v>0</v>
      </c>
      <c r="Q59" s="13">
        <f t="shared" si="28"/>
        <v>0</v>
      </c>
      <c r="R59" s="13">
        <f t="shared" si="28"/>
        <v>0</v>
      </c>
      <c r="S59" s="13">
        <f t="shared" si="28"/>
        <v>0</v>
      </c>
      <c r="T59" s="13">
        <f t="shared" si="28"/>
        <v>0</v>
      </c>
      <c r="U59" s="13">
        <f t="shared" si="28"/>
        <v>0</v>
      </c>
      <c r="V59" s="13">
        <f t="shared" si="28"/>
        <v>0</v>
      </c>
      <c r="W59" s="13">
        <f ca="1">Compiler!C59</f>
        <v>0</v>
      </c>
      <c r="X59" s="13">
        <f ca="1">Compiler!D59</f>
        <v>0</v>
      </c>
      <c r="Y59" s="13">
        <f ca="1">Compiler!E59</f>
        <v>0</v>
      </c>
      <c r="Z59" s="13" t="str">
        <f ca="1">Compiler!F59</f>
        <v/>
      </c>
      <c r="AA59" s="13" t="str">
        <f ca="1">Compiler!G59</f>
        <v/>
      </c>
      <c r="AB59" s="111" t="str">
        <f ca="1">Compiler!H59</f>
        <v/>
      </c>
      <c r="AC59" s="111" t="str">
        <f ca="1">Compiler!I59</f>
        <v/>
      </c>
      <c r="AD59" s="111" t="str">
        <f ca="1">Compiler!J59</f>
        <v/>
      </c>
      <c r="AE59" s="111" t="str">
        <f ca="1">Compiler!K59</f>
        <v/>
      </c>
      <c r="AF59" s="111" t="str">
        <f ca="1">Compiler!L59</f>
        <v/>
      </c>
      <c r="AG59" s="111" t="str">
        <f ca="1">Compiler!M59</f>
        <v/>
      </c>
      <c r="AH59" s="111" t="str">
        <f ca="1">Compiler!N59</f>
        <v/>
      </c>
    </row>
    <row r="60" spans="1:34" x14ac:dyDescent="0.3">
      <c r="A60" s="5">
        <v>45</v>
      </c>
      <c r="B60" s="22" t="s">
        <v>15</v>
      </c>
      <c r="C60" s="13">
        <f>C61+C62</f>
        <v>396.84699999999998</v>
      </c>
      <c r="D60" s="13">
        <f t="shared" ref="D60:V60" si="29">D61+D62</f>
        <v>464.74800000000005</v>
      </c>
      <c r="E60" s="13">
        <f t="shared" si="29"/>
        <v>448.62800000000004</v>
      </c>
      <c r="F60" s="13">
        <f t="shared" si="29"/>
        <v>459.75900000000001</v>
      </c>
      <c r="G60" s="13">
        <f t="shared" si="29"/>
        <v>492.43200000000002</v>
      </c>
      <c r="H60" s="13">
        <f t="shared" si="29"/>
        <v>551.54300000000001</v>
      </c>
      <c r="I60" s="13">
        <f t="shared" si="29"/>
        <v>614.98099999999999</v>
      </c>
      <c r="J60" s="13">
        <f t="shared" si="29"/>
        <v>659.06400000000008</v>
      </c>
      <c r="K60" s="13">
        <f t="shared" si="29"/>
        <v>706.52700000000004</v>
      </c>
      <c r="L60" s="13">
        <f t="shared" si="29"/>
        <v>743.01800000000003</v>
      </c>
      <c r="M60" s="13">
        <f t="shared" si="29"/>
        <v>643.245</v>
      </c>
      <c r="N60" s="13">
        <f t="shared" si="29"/>
        <v>701.63499999999999</v>
      </c>
      <c r="O60" s="13">
        <f t="shared" si="29"/>
        <v>784.17600000000004</v>
      </c>
      <c r="P60" s="13">
        <f t="shared" si="29"/>
        <v>822.32600000000002</v>
      </c>
      <c r="Q60" s="13">
        <f t="shared" si="29"/>
        <v>848.34899999999993</v>
      </c>
      <c r="R60" s="13">
        <f t="shared" si="29"/>
        <v>896.1110000000001</v>
      </c>
      <c r="S60" s="13">
        <f t="shared" si="29"/>
        <v>870.69200000000001</v>
      </c>
      <c r="T60" s="13">
        <f t="shared" si="29"/>
        <v>847.39300000000003</v>
      </c>
      <c r="U60" s="13">
        <f t="shared" si="29"/>
        <v>859.29600000000005</v>
      </c>
      <c r="V60" s="13">
        <f t="shared" si="29"/>
        <v>952.43799999999999</v>
      </c>
      <c r="W60" s="13">
        <f ca="1">Compiler!C60</f>
        <v>0</v>
      </c>
      <c r="X60" s="13">
        <f ca="1">Compiler!D60</f>
        <v>0</v>
      </c>
      <c r="Y60" s="13" t="str">
        <f ca="1">Compiler!E60</f>
        <v>n.a.</v>
      </c>
      <c r="Z60" s="13" t="str">
        <f ca="1">Compiler!F60</f>
        <v/>
      </c>
      <c r="AA60" s="13" t="str">
        <f ca="1">Compiler!G60</f>
        <v/>
      </c>
      <c r="AB60" s="111" t="str">
        <f ca="1">Compiler!H60</f>
        <v/>
      </c>
      <c r="AC60" s="111" t="str">
        <f ca="1">Compiler!I60</f>
        <v/>
      </c>
      <c r="AD60" s="111" t="str">
        <f ca="1">Compiler!J60</f>
        <v/>
      </c>
      <c r="AE60" s="111" t="str">
        <f ca="1">Compiler!K60</f>
        <v/>
      </c>
      <c r="AF60" s="111" t="str">
        <f ca="1">Compiler!L60</f>
        <v/>
      </c>
      <c r="AG60" s="111" t="str">
        <f ca="1">Compiler!M60</f>
        <v/>
      </c>
      <c r="AH60" s="111" t="str">
        <f ca="1">Compiler!N60</f>
        <v/>
      </c>
    </row>
    <row r="61" spans="1:34" ht="14.15" x14ac:dyDescent="0.3">
      <c r="A61" s="5">
        <v>46</v>
      </c>
      <c r="B61" s="22" t="s">
        <v>123</v>
      </c>
      <c r="C61" s="13">
        <f>C64+C67</f>
        <v>396.84699999999998</v>
      </c>
      <c r="D61" s="13">
        <f t="shared" ref="D61:V62" si="30">D64+D67</f>
        <v>464.74800000000005</v>
      </c>
      <c r="E61" s="13">
        <f t="shared" si="30"/>
        <v>448.62800000000004</v>
      </c>
      <c r="F61" s="13">
        <f t="shared" si="30"/>
        <v>459.75900000000001</v>
      </c>
      <c r="G61" s="13">
        <f t="shared" si="30"/>
        <v>492.43200000000002</v>
      </c>
      <c r="H61" s="13">
        <f t="shared" si="30"/>
        <v>551.54300000000001</v>
      </c>
      <c r="I61" s="13">
        <f t="shared" si="30"/>
        <v>614.98099999999999</v>
      </c>
      <c r="J61" s="13">
        <f t="shared" si="30"/>
        <v>659.06400000000008</v>
      </c>
      <c r="K61" s="13">
        <f t="shared" si="30"/>
        <v>706.52700000000004</v>
      </c>
      <c r="L61" s="13">
        <f t="shared" si="30"/>
        <v>743.01800000000003</v>
      </c>
      <c r="M61" s="13">
        <f t="shared" si="30"/>
        <v>643.245</v>
      </c>
      <c r="N61" s="13">
        <f t="shared" si="30"/>
        <v>701.63499999999999</v>
      </c>
      <c r="O61" s="13">
        <f t="shared" si="30"/>
        <v>784.17600000000004</v>
      </c>
      <c r="P61" s="13">
        <f t="shared" si="30"/>
        <v>822.32600000000002</v>
      </c>
      <c r="Q61" s="13">
        <f t="shared" si="30"/>
        <v>848.34899999999993</v>
      </c>
      <c r="R61" s="13">
        <f t="shared" si="30"/>
        <v>896.1110000000001</v>
      </c>
      <c r="S61" s="13">
        <f t="shared" si="30"/>
        <v>870.69200000000001</v>
      </c>
      <c r="T61" s="13">
        <f t="shared" si="30"/>
        <v>847.39300000000003</v>
      </c>
      <c r="U61" s="13">
        <f t="shared" si="30"/>
        <v>859.29600000000005</v>
      </c>
      <c r="V61" s="13">
        <f t="shared" si="30"/>
        <v>952.43799999999999</v>
      </c>
      <c r="W61" s="13">
        <f ca="1">Compiler!C61</f>
        <v>0</v>
      </c>
      <c r="X61" s="13">
        <f ca="1">Compiler!D61</f>
        <v>0</v>
      </c>
      <c r="Y61" s="13" t="str">
        <f ca="1">Compiler!E61</f>
        <v>n.a.</v>
      </c>
      <c r="Z61" s="13" t="str">
        <f ca="1">Compiler!F61</f>
        <v/>
      </c>
      <c r="AA61" s="13" t="str">
        <f ca="1">Compiler!G61</f>
        <v/>
      </c>
      <c r="AB61" s="111" t="str">
        <f ca="1">Compiler!H61</f>
        <v/>
      </c>
      <c r="AC61" s="111" t="str">
        <f ca="1">Compiler!I61</f>
        <v/>
      </c>
      <c r="AD61" s="111" t="str">
        <f ca="1">Compiler!J61</f>
        <v/>
      </c>
      <c r="AE61" s="111" t="str">
        <f ca="1">Compiler!K61</f>
        <v/>
      </c>
      <c r="AF61" s="111" t="str">
        <f ca="1">Compiler!L61</f>
        <v/>
      </c>
      <c r="AG61" s="111" t="str">
        <f ca="1">Compiler!M61</f>
        <v/>
      </c>
      <c r="AH61" s="111" t="str">
        <f ca="1">Compiler!N61</f>
        <v/>
      </c>
    </row>
    <row r="62" spans="1:34" x14ac:dyDescent="0.3">
      <c r="A62" s="5">
        <v>47</v>
      </c>
      <c r="B62" s="22" t="s">
        <v>16</v>
      </c>
      <c r="C62" s="13">
        <f>IF(C65="n.a.", ROUND(GetItaISData!F62/1000, 3), C65+C68)</f>
        <v>0</v>
      </c>
      <c r="D62" s="13">
        <f>IF(D65="n.a.", ROUND(GetItaISData!G62/1000, 3), D65+D68)</f>
        <v>0</v>
      </c>
      <c r="E62" s="13">
        <f>IF(E65="n.a.", ROUND(GetItaISData!H62/1000, 3), E65+E68)</f>
        <v>0</v>
      </c>
      <c r="F62" s="13">
        <f>IF(F65="n.a.", ROUND(GetItaISData!I62/1000, 3), F65+F68)</f>
        <v>0</v>
      </c>
      <c r="G62" s="13">
        <f>IF(G65="n.a.", ROUND(GetItaISData!J62/1000, 3), G65+G68)</f>
        <v>0</v>
      </c>
      <c r="H62" s="13">
        <f>IF(H65="n.a.", ROUND(GetItaISData!K62/1000, 3), H65+H68)</f>
        <v>0</v>
      </c>
      <c r="I62" s="13">
        <f>IF(I65="n.a.", ROUND(GetItaISData!L62/1000, 3), I65+I68)</f>
        <v>0</v>
      </c>
      <c r="J62" s="13">
        <f>J65+J68</f>
        <v>0</v>
      </c>
      <c r="K62" s="13">
        <f t="shared" si="30"/>
        <v>0</v>
      </c>
      <c r="L62" s="13">
        <f t="shared" si="30"/>
        <v>0</v>
      </c>
      <c r="M62" s="13">
        <f t="shared" si="30"/>
        <v>0</v>
      </c>
      <c r="N62" s="13">
        <f t="shared" si="30"/>
        <v>0</v>
      </c>
      <c r="O62" s="13">
        <f t="shared" si="30"/>
        <v>0</v>
      </c>
      <c r="P62" s="13">
        <f t="shared" si="30"/>
        <v>0</v>
      </c>
      <c r="Q62" s="13">
        <f t="shared" si="30"/>
        <v>0</v>
      </c>
      <c r="R62" s="13">
        <f t="shared" si="30"/>
        <v>0</v>
      </c>
      <c r="S62" s="13">
        <f t="shared" si="30"/>
        <v>0</v>
      </c>
      <c r="T62" s="13">
        <f t="shared" si="30"/>
        <v>0</v>
      </c>
      <c r="U62" s="13">
        <f t="shared" si="30"/>
        <v>0</v>
      </c>
      <c r="V62" s="13">
        <f t="shared" si="30"/>
        <v>0</v>
      </c>
      <c r="W62" s="13">
        <f ca="1">Compiler!C62</f>
        <v>0</v>
      </c>
      <c r="X62" s="13">
        <f ca="1">Compiler!D62</f>
        <v>0</v>
      </c>
      <c r="Y62" s="13">
        <f ca="1">Compiler!E62</f>
        <v>0</v>
      </c>
      <c r="Z62" s="13" t="str">
        <f ca="1">Compiler!F62</f>
        <v/>
      </c>
      <c r="AA62" s="13" t="str">
        <f ca="1">Compiler!G62</f>
        <v/>
      </c>
      <c r="AB62" s="111" t="str">
        <f ca="1">Compiler!H62</f>
        <v/>
      </c>
      <c r="AC62" s="111" t="str">
        <f ca="1">Compiler!I62</f>
        <v/>
      </c>
      <c r="AD62" s="111" t="str">
        <f ca="1">Compiler!J62</f>
        <v/>
      </c>
      <c r="AE62" s="111" t="str">
        <f ca="1">Compiler!K62</f>
        <v/>
      </c>
      <c r="AF62" s="111" t="str">
        <f ca="1">Compiler!L62</f>
        <v/>
      </c>
      <c r="AG62" s="111" t="str">
        <f ca="1">Compiler!M62</f>
        <v/>
      </c>
      <c r="AH62" s="111" t="str">
        <f ca="1">Compiler!N62</f>
        <v/>
      </c>
    </row>
    <row r="63" spans="1:34" x14ac:dyDescent="0.3">
      <c r="A63" s="5">
        <v>48</v>
      </c>
      <c r="B63" s="22" t="s">
        <v>17</v>
      </c>
      <c r="C63" s="13">
        <f>IF(C65="n.a.", C64, C64+C65)</f>
        <v>166.99</v>
      </c>
      <c r="D63" s="13">
        <f t="shared" ref="D63:I63" si="31">IF(D65="n.a.", D64, D64+D65)</f>
        <v>191.15</v>
      </c>
      <c r="E63" s="13">
        <f t="shared" si="31"/>
        <v>182.17699999999999</v>
      </c>
      <c r="F63" s="13">
        <f t="shared" si="31"/>
        <v>182.024</v>
      </c>
      <c r="G63" s="13">
        <f t="shared" si="31"/>
        <v>192.64599999999999</v>
      </c>
      <c r="H63" s="13">
        <f t="shared" si="31"/>
        <v>218.84100000000001</v>
      </c>
      <c r="I63" s="13">
        <f t="shared" si="31"/>
        <v>244.965</v>
      </c>
      <c r="J63" s="13">
        <f>J64+J65</f>
        <v>249.608</v>
      </c>
      <c r="K63" s="13">
        <f t="shared" ref="K63:V63" si="32">K64+K65</f>
        <v>267.37599999999998</v>
      </c>
      <c r="L63" s="13">
        <f t="shared" si="32"/>
        <v>272.60399999999998</v>
      </c>
      <c r="M63" s="13">
        <f t="shared" si="32"/>
        <v>233.578</v>
      </c>
      <c r="N63" s="13">
        <f t="shared" si="32"/>
        <v>270.66699999999997</v>
      </c>
      <c r="O63" s="13">
        <f t="shared" si="32"/>
        <v>320.21800000000002</v>
      </c>
      <c r="P63" s="13">
        <f t="shared" si="32"/>
        <v>338.012</v>
      </c>
      <c r="Q63" s="13">
        <f t="shared" si="32"/>
        <v>336.88200000000001</v>
      </c>
      <c r="R63" s="13">
        <f t="shared" si="32"/>
        <v>385.05200000000002</v>
      </c>
      <c r="S63" s="13">
        <f t="shared" si="32"/>
        <v>350.94</v>
      </c>
      <c r="T63" s="13">
        <f t="shared" si="32"/>
        <v>355.69099999999997</v>
      </c>
      <c r="U63" s="13">
        <f t="shared" si="32"/>
        <v>333.86500000000001</v>
      </c>
      <c r="V63" s="13">
        <f t="shared" si="32"/>
        <v>387.91300000000001</v>
      </c>
      <c r="W63" s="13">
        <f ca="1">Compiler!C63</f>
        <v>0</v>
      </c>
      <c r="X63" s="13">
        <f ca="1">Compiler!D63</f>
        <v>0</v>
      </c>
      <c r="Y63" s="13" t="str">
        <f ca="1">Compiler!E63</f>
        <v>n.a.</v>
      </c>
      <c r="Z63" s="13" t="str">
        <f ca="1">Compiler!F63</f>
        <v/>
      </c>
      <c r="AA63" s="13" t="str">
        <f ca="1">Compiler!G63</f>
        <v/>
      </c>
      <c r="AB63" s="111" t="str">
        <f ca="1">Compiler!H63</f>
        <v/>
      </c>
      <c r="AC63" s="111" t="str">
        <f ca="1">Compiler!I63</f>
        <v/>
      </c>
      <c r="AD63" s="111" t="str">
        <f ca="1">Compiler!J63</f>
        <v/>
      </c>
      <c r="AE63" s="111" t="str">
        <f ca="1">Compiler!K63</f>
        <v/>
      </c>
      <c r="AF63" s="111" t="str">
        <f ca="1">Compiler!L63</f>
        <v/>
      </c>
      <c r="AG63" s="111" t="str">
        <f ca="1">Compiler!M63</f>
        <v/>
      </c>
      <c r="AH63" s="111" t="str">
        <f ca="1">Compiler!N63</f>
        <v/>
      </c>
    </row>
    <row r="64" spans="1:34" ht="14.15" x14ac:dyDescent="0.3">
      <c r="A64" s="5">
        <v>49</v>
      </c>
      <c r="B64" s="22" t="s">
        <v>125</v>
      </c>
      <c r="C64" s="13">
        <f>ROUND(HistoricalAMNE!C64, 3)</f>
        <v>166.99</v>
      </c>
      <c r="D64" s="13">
        <f>ROUND(HistoricalAMNE!D64, 3)</f>
        <v>191.15</v>
      </c>
      <c r="E64" s="13">
        <f>ROUND(HistoricalAMNE!E64, 3)</f>
        <v>182.17699999999999</v>
      </c>
      <c r="F64" s="13">
        <f>ROUND(HistoricalAMNE!F64, 3)</f>
        <v>182.024</v>
      </c>
      <c r="G64" s="13">
        <f>ROUND(HistoricalAMNE!G64, 3)</f>
        <v>192.64599999999999</v>
      </c>
      <c r="H64" s="13">
        <f>ROUND(HistoricalAMNE!H64, 3)</f>
        <v>218.84100000000001</v>
      </c>
      <c r="I64" s="13">
        <f>ROUND(HistoricalAMNE!I64, 3)</f>
        <v>244.965</v>
      </c>
      <c r="J64" s="13">
        <f>ROUND(HistoricalAMNE!J64, 3)</f>
        <v>249.608</v>
      </c>
      <c r="K64" s="13">
        <f>ROUND(HistoricalAMNE!K64, 3)</f>
        <v>267.37599999999998</v>
      </c>
      <c r="L64" s="13">
        <f>ROUND(HistoricalAMNE!L64, 3)</f>
        <v>272.60399999999998</v>
      </c>
      <c r="M64" s="13">
        <f>ROUND(HistoricalAMNE!M64, 3)</f>
        <v>233.578</v>
      </c>
      <c r="N64" s="13">
        <f>ROUND(HistoricalAMNE!N64, 3)</f>
        <v>270.66699999999997</v>
      </c>
      <c r="O64" s="13">
        <f>ROUND(HistoricalAMNE!O64, 3)</f>
        <v>320.21800000000002</v>
      </c>
      <c r="P64" s="13">
        <f>ROUND(HistoricalAMNE!P64, 3)</f>
        <v>338.012</v>
      </c>
      <c r="Q64" s="13">
        <f>ROUND(HistoricalAMNE!Q64, 3)</f>
        <v>336.88200000000001</v>
      </c>
      <c r="R64" s="13">
        <f>ROUND(HistoricalAMNE!R64, 3)</f>
        <v>385.05200000000002</v>
      </c>
      <c r="S64" s="13">
        <f>ROUND(HistoricalAMNE!S64, 3)</f>
        <v>350.94</v>
      </c>
      <c r="T64" s="13">
        <f>ROUND(HistoricalAMNE!T64, 3)</f>
        <v>355.69099999999997</v>
      </c>
      <c r="U64" s="13">
        <f>ROUND(HistoricalAMNE!U64, 3)</f>
        <v>333.86500000000001</v>
      </c>
      <c r="V64" s="13">
        <f>ROUND(HistoricalAMNE!V64, 3)</f>
        <v>387.91300000000001</v>
      </c>
      <c r="W64" s="13">
        <f ca="1">Compiler!C64</f>
        <v>0</v>
      </c>
      <c r="X64" s="13">
        <f ca="1">Compiler!D64</f>
        <v>0</v>
      </c>
      <c r="Y64" s="13" t="str">
        <f ca="1">Compiler!E64</f>
        <v>n.a.</v>
      </c>
      <c r="Z64" s="13" t="str">
        <f ca="1">Compiler!F64</f>
        <v/>
      </c>
      <c r="AA64" s="13" t="str">
        <f ca="1">Compiler!G64</f>
        <v/>
      </c>
      <c r="AB64" s="111" t="str">
        <f ca="1">Compiler!H64</f>
        <v/>
      </c>
      <c r="AC64" s="111" t="str">
        <f ca="1">Compiler!I64</f>
        <v/>
      </c>
      <c r="AD64" s="111" t="str">
        <f ca="1">Compiler!J64</f>
        <v/>
      </c>
      <c r="AE64" s="111" t="str">
        <f ca="1">Compiler!K64</f>
        <v/>
      </c>
      <c r="AF64" s="111" t="str">
        <f ca="1">Compiler!L64</f>
        <v/>
      </c>
      <c r="AG64" s="111" t="str">
        <f ca="1">Compiler!M64</f>
        <v/>
      </c>
      <c r="AH64" s="111" t="str">
        <f ca="1">Compiler!N64</f>
        <v/>
      </c>
    </row>
    <row r="65" spans="1:34" x14ac:dyDescent="0.3">
      <c r="A65" s="5">
        <v>50</v>
      </c>
      <c r="B65" s="22" t="s">
        <v>7</v>
      </c>
      <c r="C65" s="13">
        <f>GetItaISData!F65</f>
        <v>0</v>
      </c>
      <c r="D65" s="13">
        <f>GetItaISData!G65</f>
        <v>0</v>
      </c>
      <c r="E65" s="13">
        <f>GetItaISData!H65</f>
        <v>0</v>
      </c>
      <c r="F65" s="13">
        <f>GetItaISData!I65</f>
        <v>0</v>
      </c>
      <c r="G65" s="13">
        <f>GetItaISData!J65</f>
        <v>0</v>
      </c>
      <c r="H65" s="13">
        <f>GetItaISData!K65</f>
        <v>0</v>
      </c>
      <c r="I65" s="13">
        <f>GetItaISData!L65</f>
        <v>0</v>
      </c>
      <c r="J65" s="13">
        <f>ROUND(GetItaISData!M65/1000, 3)</f>
        <v>0</v>
      </c>
      <c r="K65" s="13">
        <f>ROUND(GetItaISData!N65/1000, 3)</f>
        <v>0</v>
      </c>
      <c r="L65" s="13">
        <f>ROUND(GetItaISData!O65/1000, 3)</f>
        <v>0</v>
      </c>
      <c r="M65" s="13">
        <f>ROUND(GetItaISData!P65/1000, 3)</f>
        <v>0</v>
      </c>
      <c r="N65" s="13">
        <f>ROUND(GetItaISData!Q65/1000, 3)</f>
        <v>0</v>
      </c>
      <c r="O65" s="13">
        <f>ROUND(GetItaISData!R65/1000, 3)</f>
        <v>0</v>
      </c>
      <c r="P65" s="13">
        <f>ROUND(GetItaISData!S65/1000, 3)</f>
        <v>0</v>
      </c>
      <c r="Q65" s="13">
        <f>ROUND(GetItaISData!T65/1000, 3)</f>
        <v>0</v>
      </c>
      <c r="R65" s="13">
        <f>ROUND(GetItaISData!U65/1000, 3)</f>
        <v>0</v>
      </c>
      <c r="S65" s="13">
        <f>ROUND(GetItaISData!V65/1000, 3)</f>
        <v>0</v>
      </c>
      <c r="T65" s="13">
        <f>ROUND(GetItaISData!W65/1000, 3)</f>
        <v>0</v>
      </c>
      <c r="U65" s="13">
        <f>ROUND(GetItaISData!X65/1000, 3)</f>
        <v>0</v>
      </c>
      <c r="V65" s="13">
        <f>ROUND(GetItaISData!Y65/1000, 3)</f>
        <v>0</v>
      </c>
      <c r="W65" s="13">
        <f ca="1">Compiler!C65</f>
        <v>0</v>
      </c>
      <c r="X65" s="13">
        <f ca="1">Compiler!D65</f>
        <v>0</v>
      </c>
      <c r="Y65" s="13">
        <f ca="1">Compiler!E65</f>
        <v>0</v>
      </c>
      <c r="Z65" s="13" t="str">
        <f ca="1">Compiler!F65</f>
        <v/>
      </c>
      <c r="AA65" s="13" t="str">
        <f ca="1">Compiler!G65</f>
        <v/>
      </c>
      <c r="AB65" s="111" t="str">
        <f ca="1">Compiler!H65</f>
        <v/>
      </c>
      <c r="AC65" s="111" t="str">
        <f ca="1">Compiler!I65</f>
        <v/>
      </c>
      <c r="AD65" s="111" t="str">
        <f ca="1">Compiler!J65</f>
        <v/>
      </c>
      <c r="AE65" s="111" t="str">
        <f ca="1">Compiler!K65</f>
        <v/>
      </c>
      <c r="AF65" s="111" t="str">
        <f ca="1">Compiler!L65</f>
        <v/>
      </c>
      <c r="AG65" s="111" t="str">
        <f ca="1">Compiler!M65</f>
        <v/>
      </c>
      <c r="AH65" s="111" t="str">
        <f ca="1">Compiler!N65</f>
        <v/>
      </c>
    </row>
    <row r="66" spans="1:34" x14ac:dyDescent="0.3">
      <c r="A66" s="5">
        <v>51</v>
      </c>
      <c r="B66" s="22" t="s">
        <v>18</v>
      </c>
      <c r="C66" s="13">
        <f>IF(C68="n.a.",C67, C67+C68)</f>
        <v>229.857</v>
      </c>
      <c r="D66" s="13">
        <f t="shared" ref="D66:I66" si="33">IF(D68="n.a.",D67, D67+D68)</f>
        <v>273.59800000000001</v>
      </c>
      <c r="E66" s="13">
        <f t="shared" si="33"/>
        <v>266.45100000000002</v>
      </c>
      <c r="F66" s="13">
        <f t="shared" si="33"/>
        <v>277.73500000000001</v>
      </c>
      <c r="G66" s="13">
        <f t="shared" si="33"/>
        <v>299.786</v>
      </c>
      <c r="H66" s="13">
        <f t="shared" si="33"/>
        <v>332.702</v>
      </c>
      <c r="I66" s="13">
        <f t="shared" si="33"/>
        <v>370.01600000000002</v>
      </c>
      <c r="J66" s="13">
        <f>J67+J68</f>
        <v>409.45600000000002</v>
      </c>
      <c r="K66" s="13">
        <f t="shared" ref="K66:V66" si="34">K67+K68</f>
        <v>439.15100000000001</v>
      </c>
      <c r="L66" s="13">
        <f t="shared" si="34"/>
        <v>470.41399999999999</v>
      </c>
      <c r="M66" s="13">
        <f t="shared" si="34"/>
        <v>409.66699999999997</v>
      </c>
      <c r="N66" s="13">
        <f t="shared" si="34"/>
        <v>430.96800000000002</v>
      </c>
      <c r="O66" s="13">
        <f t="shared" si="34"/>
        <v>463.95800000000003</v>
      </c>
      <c r="P66" s="13">
        <f t="shared" si="34"/>
        <v>484.31400000000002</v>
      </c>
      <c r="Q66" s="13">
        <f t="shared" si="34"/>
        <v>511.46699999999998</v>
      </c>
      <c r="R66" s="13">
        <f t="shared" si="34"/>
        <v>511.05900000000003</v>
      </c>
      <c r="S66" s="13">
        <f t="shared" si="34"/>
        <v>519.75199999999995</v>
      </c>
      <c r="T66" s="13">
        <f t="shared" si="34"/>
        <v>491.702</v>
      </c>
      <c r="U66" s="13">
        <f t="shared" si="34"/>
        <v>525.43100000000004</v>
      </c>
      <c r="V66" s="13">
        <f t="shared" si="34"/>
        <v>564.52499999999998</v>
      </c>
      <c r="W66" s="13">
        <f ca="1">Compiler!C66</f>
        <v>0</v>
      </c>
      <c r="X66" s="13">
        <f ca="1">Compiler!D66</f>
        <v>0</v>
      </c>
      <c r="Y66" s="13" t="str">
        <f ca="1">Compiler!E66</f>
        <v>n.a.</v>
      </c>
      <c r="Z66" s="13" t="str">
        <f ca="1">Compiler!F66</f>
        <v/>
      </c>
      <c r="AA66" s="13" t="str">
        <f ca="1">Compiler!G66</f>
        <v/>
      </c>
      <c r="AB66" s="111" t="str">
        <f ca="1">Compiler!H66</f>
        <v/>
      </c>
      <c r="AC66" s="111" t="str">
        <f ca="1">Compiler!I66</f>
        <v/>
      </c>
      <c r="AD66" s="111" t="str">
        <f ca="1">Compiler!J66</f>
        <v/>
      </c>
      <c r="AE66" s="111" t="str">
        <f ca="1">Compiler!K66</f>
        <v/>
      </c>
      <c r="AF66" s="111" t="str">
        <f ca="1">Compiler!L66</f>
        <v/>
      </c>
      <c r="AG66" s="111" t="str">
        <f ca="1">Compiler!M66</f>
        <v/>
      </c>
      <c r="AH66" s="111" t="str">
        <f ca="1">Compiler!N66</f>
        <v/>
      </c>
    </row>
    <row r="67" spans="1:34" ht="14.15" x14ac:dyDescent="0.3">
      <c r="A67" s="5">
        <v>52</v>
      </c>
      <c r="B67" s="22" t="s">
        <v>125</v>
      </c>
      <c r="C67" s="13">
        <f>ROUND(HistoricalAMNE!C67,3)</f>
        <v>229.857</v>
      </c>
      <c r="D67" s="13">
        <f>ROUND(HistoricalAMNE!D67,3)</f>
        <v>273.59800000000001</v>
      </c>
      <c r="E67" s="13">
        <f>ROUND(HistoricalAMNE!E67,3)</f>
        <v>266.45100000000002</v>
      </c>
      <c r="F67" s="13">
        <f>ROUND(HistoricalAMNE!F67,3)</f>
        <v>277.73500000000001</v>
      </c>
      <c r="G67" s="13">
        <f>ROUND(HistoricalAMNE!G67,3)</f>
        <v>299.786</v>
      </c>
      <c r="H67" s="13">
        <f>ROUND(HistoricalAMNE!H67,3)</f>
        <v>332.702</v>
      </c>
      <c r="I67" s="13">
        <f>ROUND(HistoricalAMNE!I67,3)</f>
        <v>370.01600000000002</v>
      </c>
      <c r="J67" s="13">
        <f>ROUND(HistoricalAMNE!J67,3)</f>
        <v>409.45600000000002</v>
      </c>
      <c r="K67" s="13">
        <f>ROUND(HistoricalAMNE!K67,3)</f>
        <v>439.15100000000001</v>
      </c>
      <c r="L67" s="13">
        <f>ROUND(HistoricalAMNE!L67,3)</f>
        <v>470.41399999999999</v>
      </c>
      <c r="M67" s="13">
        <f>ROUND(HistoricalAMNE!M67,3)</f>
        <v>409.66699999999997</v>
      </c>
      <c r="N67" s="13">
        <f>ROUND(HistoricalAMNE!N67,3)</f>
        <v>430.96800000000002</v>
      </c>
      <c r="O67" s="13">
        <f>ROUND(HistoricalAMNE!O67,3)</f>
        <v>463.95800000000003</v>
      </c>
      <c r="P67" s="13">
        <f>ROUND(HistoricalAMNE!P67,3)</f>
        <v>484.31400000000002</v>
      </c>
      <c r="Q67" s="13">
        <f>ROUND(HistoricalAMNE!Q67,3)</f>
        <v>511.46699999999998</v>
      </c>
      <c r="R67" s="13">
        <f>ROUND(HistoricalAMNE!R67,3)</f>
        <v>511.05900000000003</v>
      </c>
      <c r="S67" s="13">
        <f>ROUND(HistoricalAMNE!S67,3)</f>
        <v>519.75199999999995</v>
      </c>
      <c r="T67" s="13">
        <f>ROUND(HistoricalAMNE!T67,3)</f>
        <v>491.702</v>
      </c>
      <c r="U67" s="13">
        <f>ROUND(HistoricalAMNE!U67,3)</f>
        <v>525.43100000000004</v>
      </c>
      <c r="V67" s="13">
        <f>ROUND(HistoricalAMNE!V67,3)</f>
        <v>564.52499999999998</v>
      </c>
      <c r="W67" s="13">
        <f ca="1">Compiler!C67</f>
        <v>0</v>
      </c>
      <c r="X67" s="13">
        <f ca="1">Compiler!D67</f>
        <v>0</v>
      </c>
      <c r="Y67" s="13" t="str">
        <f ca="1">Compiler!E67</f>
        <v>n.a.</v>
      </c>
      <c r="Z67" s="13" t="str">
        <f ca="1">Compiler!F67</f>
        <v/>
      </c>
      <c r="AA67" s="13" t="str">
        <f ca="1">Compiler!G67</f>
        <v/>
      </c>
      <c r="AB67" s="111" t="str">
        <f ca="1">Compiler!H67</f>
        <v/>
      </c>
      <c r="AC67" s="111" t="str">
        <f ca="1">Compiler!I67</f>
        <v/>
      </c>
      <c r="AD67" s="111" t="str">
        <f ca="1">Compiler!J67</f>
        <v/>
      </c>
      <c r="AE67" s="111" t="str">
        <f ca="1">Compiler!K67</f>
        <v/>
      </c>
      <c r="AF67" s="111" t="str">
        <f ca="1">Compiler!L67</f>
        <v/>
      </c>
      <c r="AG67" s="111" t="str">
        <f ca="1">Compiler!M67</f>
        <v/>
      </c>
      <c r="AH67" s="111" t="str">
        <f ca="1">Compiler!N67</f>
        <v/>
      </c>
    </row>
    <row r="68" spans="1:34" x14ac:dyDescent="0.3">
      <c r="A68" s="5">
        <v>53</v>
      </c>
      <c r="B68" s="22" t="s">
        <v>7</v>
      </c>
      <c r="C68" s="13">
        <f>GetItaISData!F68</f>
        <v>0</v>
      </c>
      <c r="D68" s="13">
        <f>GetItaISData!G68</f>
        <v>0</v>
      </c>
      <c r="E68" s="13">
        <f>GetItaISData!H68</f>
        <v>0</v>
      </c>
      <c r="F68" s="13">
        <f>GetItaISData!I68</f>
        <v>0</v>
      </c>
      <c r="G68" s="13">
        <f>GetItaISData!J68</f>
        <v>0</v>
      </c>
      <c r="H68" s="13">
        <f>GetItaISData!K68</f>
        <v>0</v>
      </c>
      <c r="I68" s="13">
        <f>GetItaISData!L68</f>
        <v>0</v>
      </c>
      <c r="J68" s="13">
        <f>ROUND(GetItaISData!M68/1000, 3)</f>
        <v>0</v>
      </c>
      <c r="K68" s="13">
        <f>ROUND(GetItaISData!N68/1000, 3)</f>
        <v>0</v>
      </c>
      <c r="L68" s="13">
        <f>ROUND(GetItaISData!O68/1000, 3)</f>
        <v>0</v>
      </c>
      <c r="M68" s="13">
        <f>ROUND(GetItaISData!P68/1000, 3)</f>
        <v>0</v>
      </c>
      <c r="N68" s="13">
        <f>ROUND(GetItaISData!Q68/1000, 3)</f>
        <v>0</v>
      </c>
      <c r="O68" s="13">
        <f>ROUND(GetItaISData!R68/1000, 3)</f>
        <v>0</v>
      </c>
      <c r="P68" s="13">
        <f>ROUND(GetItaISData!S68/1000, 3)</f>
        <v>0</v>
      </c>
      <c r="Q68" s="13">
        <f>ROUND(GetItaISData!T68/1000, 3)</f>
        <v>0</v>
      </c>
      <c r="R68" s="13">
        <f>ROUND(GetItaISData!U68/1000, 3)</f>
        <v>0</v>
      </c>
      <c r="S68" s="13">
        <f>ROUND(GetItaISData!V68/1000, 3)</f>
        <v>0</v>
      </c>
      <c r="T68" s="13">
        <f>ROUND(GetItaISData!W68/1000, 3)</f>
        <v>0</v>
      </c>
      <c r="U68" s="13">
        <f>ROUND(GetItaISData!X68/1000, 3)</f>
        <v>0</v>
      </c>
      <c r="V68" s="13">
        <f>ROUND(GetItaISData!Y68/1000, 3)</f>
        <v>0</v>
      </c>
      <c r="W68" s="13">
        <f ca="1">Compiler!C68</f>
        <v>0</v>
      </c>
      <c r="X68" s="13">
        <f ca="1">Compiler!D68</f>
        <v>0</v>
      </c>
      <c r="Y68" s="13">
        <f ca="1">Compiler!E68</f>
        <v>0</v>
      </c>
      <c r="Z68" s="13" t="str">
        <f ca="1">Compiler!F68</f>
        <v/>
      </c>
      <c r="AA68" s="13" t="str">
        <f ca="1">Compiler!G68</f>
        <v/>
      </c>
      <c r="AB68" s="111" t="str">
        <f ca="1">Compiler!H68</f>
        <v/>
      </c>
      <c r="AC68" s="111" t="str">
        <f ca="1">Compiler!I68</f>
        <v/>
      </c>
      <c r="AD68" s="111" t="str">
        <f ca="1">Compiler!J68</f>
        <v/>
      </c>
      <c r="AE68" s="111" t="str">
        <f ca="1">Compiler!K68</f>
        <v/>
      </c>
      <c r="AF68" s="111" t="str">
        <f ca="1">Compiler!L68</f>
        <v/>
      </c>
      <c r="AG68" s="111" t="str">
        <f ca="1">Compiler!M68</f>
        <v/>
      </c>
      <c r="AH68" s="111" t="str">
        <f ca="1">Compiler!N68</f>
        <v/>
      </c>
    </row>
    <row r="69" spans="1:34" x14ac:dyDescent="0.3">
      <c r="A69" s="5"/>
      <c r="B69" s="3"/>
      <c r="C69" s="13"/>
      <c r="D69" s="13"/>
      <c r="E69" s="13"/>
      <c r="F69" s="13"/>
      <c r="G69" s="13"/>
      <c r="H69" s="13"/>
      <c r="I69" s="13"/>
      <c r="J69" s="13"/>
      <c r="K69" s="13"/>
      <c r="L69" s="13"/>
      <c r="M69" s="13"/>
      <c r="N69" s="13"/>
      <c r="O69" s="13"/>
      <c r="P69" s="13"/>
      <c r="Q69" s="13"/>
      <c r="R69" s="13"/>
      <c r="S69" s="13"/>
      <c r="T69" s="13"/>
      <c r="U69" s="13"/>
      <c r="V69" s="13"/>
      <c r="W69" s="13"/>
      <c r="X69" s="13"/>
      <c r="Y69" s="13"/>
      <c r="Z69" s="13"/>
      <c r="AA69" s="13"/>
      <c r="AB69" s="111"/>
      <c r="AC69" s="111"/>
      <c r="AD69" s="111"/>
      <c r="AE69" s="111"/>
      <c r="AF69" s="111"/>
      <c r="AG69" s="111"/>
      <c r="AH69" s="111"/>
    </row>
    <row r="70" spans="1:34" s="62" customFormat="1" x14ac:dyDescent="0.3">
      <c r="A70" s="5">
        <v>54</v>
      </c>
      <c r="B70" s="32" t="s">
        <v>46</v>
      </c>
      <c r="C70" s="49">
        <f>ROUND(GetItaISData!F70/1000, 3)</f>
        <v>0</v>
      </c>
      <c r="D70" s="49">
        <f>ROUND(GetItaISData!G70/1000, 3)</f>
        <v>0</v>
      </c>
      <c r="E70" s="49">
        <f>ROUND(GetItaISData!H70/1000, 3)</f>
        <v>0</v>
      </c>
      <c r="F70" s="49">
        <f>ROUND(GetItaISData!I70/1000, 3)</f>
        <v>0</v>
      </c>
      <c r="G70" s="49">
        <f>ROUND(GetItaISData!J70/1000, 3)</f>
        <v>0</v>
      </c>
      <c r="H70" s="49">
        <f>ROUND(GetItaISData!K70/1000, 3)</f>
        <v>0</v>
      </c>
      <c r="I70" s="49">
        <f>ROUND(GetItaISData!L70/1000, 3)</f>
        <v>0</v>
      </c>
      <c r="J70" s="49">
        <f>ROUND(GetItaISData!M70/1000, 3)</f>
        <v>0</v>
      </c>
      <c r="K70" s="49">
        <f>ROUND(GetItaISData!N70/1000, 3)</f>
        <v>0</v>
      </c>
      <c r="L70" s="49">
        <f>ROUND(GetItaISData!O70/1000, 3)</f>
        <v>0</v>
      </c>
      <c r="M70" s="49">
        <f>ROUND(GetItaISData!P70/1000, 3)</f>
        <v>0</v>
      </c>
      <c r="N70" s="49">
        <f>ROUND(GetItaISData!Q70/1000, 3)</f>
        <v>0</v>
      </c>
      <c r="O70" s="49">
        <f>ROUND(GetItaISData!R70/1000, 3)</f>
        <v>0</v>
      </c>
      <c r="P70" s="49">
        <f>ROUND(GetItaISData!S70/1000, 3)</f>
        <v>0</v>
      </c>
      <c r="Q70" s="49">
        <f>ROUND(GetItaISData!T70/1000, 3)</f>
        <v>0</v>
      </c>
      <c r="R70" s="49">
        <f>ROUND(GetItaISData!U70/1000, 3)</f>
        <v>0</v>
      </c>
      <c r="S70" s="49">
        <f>ROUND(GetItaISData!V70/1000, 3)</f>
        <v>0</v>
      </c>
      <c r="T70" s="49">
        <f>ROUND(GetItaISData!W70/1000, 3)</f>
        <v>0</v>
      </c>
      <c r="U70" s="49">
        <f>ROUND(GetItaISData!X70/1000, 3)</f>
        <v>0</v>
      </c>
      <c r="V70" s="49">
        <f>ROUND(GetItaISData!Y70/1000, 3)</f>
        <v>0</v>
      </c>
      <c r="W70" s="49">
        <f ca="1">Compiler!C70</f>
        <v>0</v>
      </c>
      <c r="X70" s="49">
        <f ca="1">Compiler!D70</f>
        <v>0</v>
      </c>
      <c r="Y70" s="49">
        <f ca="1">Compiler!E70</f>
        <v>0</v>
      </c>
      <c r="Z70" s="49" t="str">
        <f ca="1">Compiler!F70</f>
        <v/>
      </c>
      <c r="AA70" s="49" t="str">
        <f ca="1">Compiler!G70</f>
        <v/>
      </c>
      <c r="AB70" s="62" t="str">
        <f ca="1">Compiler!H70</f>
        <v/>
      </c>
      <c r="AC70" s="62" t="str">
        <f ca="1">Compiler!I70</f>
        <v/>
      </c>
      <c r="AD70" s="62" t="str">
        <f ca="1">Compiler!J70</f>
        <v/>
      </c>
      <c r="AE70" s="62" t="str">
        <f ca="1">Compiler!K70</f>
        <v/>
      </c>
      <c r="AF70" s="62" t="str">
        <f ca="1">Compiler!L70</f>
        <v/>
      </c>
      <c r="AG70" s="62" t="str">
        <f ca="1">Compiler!M70</f>
        <v/>
      </c>
      <c r="AH70" s="62" t="str">
        <f ca="1">Compiler!N70</f>
        <v/>
      </c>
    </row>
    <row r="71" spans="1:34" x14ac:dyDescent="0.3">
      <c r="A71" s="5"/>
      <c r="C71" s="13"/>
      <c r="D71" s="13"/>
      <c r="E71" s="13"/>
      <c r="F71" s="13"/>
      <c r="G71" s="13"/>
      <c r="H71" s="13"/>
      <c r="I71" s="13"/>
      <c r="J71" s="13"/>
      <c r="K71" s="13"/>
      <c r="L71" s="13"/>
      <c r="M71" s="13"/>
      <c r="N71" s="13"/>
      <c r="O71" s="13"/>
      <c r="P71" s="13"/>
      <c r="Q71" s="13"/>
      <c r="R71" s="13"/>
      <c r="S71" s="13"/>
      <c r="T71" s="13"/>
      <c r="U71" s="13"/>
      <c r="V71" s="13"/>
      <c r="W71" s="13"/>
      <c r="X71" s="13"/>
      <c r="Y71" s="13"/>
      <c r="Z71" s="13"/>
      <c r="AA71" s="13"/>
      <c r="AB71" s="111"/>
      <c r="AC71" s="111"/>
      <c r="AD71" s="111"/>
      <c r="AE71" s="111"/>
      <c r="AF71" s="111"/>
      <c r="AG71" s="111"/>
      <c r="AH71" s="111"/>
    </row>
    <row r="72" spans="1:34" ht="14.15" x14ac:dyDescent="0.3">
      <c r="A72" s="5">
        <v>55</v>
      </c>
      <c r="B72" s="22" t="s">
        <v>128</v>
      </c>
      <c r="C72" s="13">
        <f>ROUND(HistoricalAMNE!C72,3)</f>
        <v>2044.3589999999999</v>
      </c>
      <c r="D72" s="13">
        <f>ROUND(HistoricalAMNE!D72,3)</f>
        <v>2334.692</v>
      </c>
      <c r="E72" s="13">
        <f>ROUND(HistoricalAMNE!E72,3)</f>
        <v>2327.0909999999999</v>
      </c>
      <c r="F72" s="13">
        <f>ROUND(HistoricalAMNE!F72,3)</f>
        <v>2216.5300000000002</v>
      </c>
      <c r="G72" s="13">
        <f>ROUND(HistoricalAMNE!G72,3)</f>
        <v>2323.15</v>
      </c>
      <c r="H72" s="13">
        <f>ROUND(HistoricalAMNE!H72,3)</f>
        <v>2526.3200000000002</v>
      </c>
      <c r="I72" s="13">
        <f>ROUND(HistoricalAMNE!I72,3)</f>
        <v>2792.54</v>
      </c>
      <c r="J72" s="13">
        <f>ROUND(HistoricalAMNE!J72,3)</f>
        <v>3114.5259999999998</v>
      </c>
      <c r="K72" s="13">
        <f>ROUND(HistoricalAMNE!K72,3)</f>
        <v>3616.2469999999998</v>
      </c>
      <c r="L72" s="13">
        <f>ROUND(HistoricalAMNE!L72,3)</f>
        <v>3887.0590000000002</v>
      </c>
      <c r="M72" s="13">
        <f>ROUND(HistoricalAMNE!M72,3)</f>
        <v>3277.1819999999998</v>
      </c>
      <c r="N72" s="13">
        <f>ROUND(HistoricalAMNE!N72,3)</f>
        <v>3432.2249999999999</v>
      </c>
      <c r="O72" s="13">
        <f>ROUND(HistoricalAMNE!O72,3)</f>
        <v>3864.5590000000002</v>
      </c>
      <c r="P72" s="13">
        <f>ROUND(HistoricalAMNE!P72,3)</f>
        <v>4191.7269999999999</v>
      </c>
      <c r="Q72" s="13">
        <f>ROUND(HistoricalAMNE!Q72,3)</f>
        <v>4331.6009999999997</v>
      </c>
      <c r="R72" s="13">
        <f>ROUND(HistoricalAMNE!R72,3)</f>
        <v>4407.8059999999996</v>
      </c>
      <c r="S72" s="13">
        <f>ROUND(HistoricalAMNE!S72,3)</f>
        <v>4294.3249999999998</v>
      </c>
      <c r="T72" s="13">
        <f>ROUND(HistoricalAMNE!T72,3)</f>
        <v>4322.0609999999997</v>
      </c>
      <c r="U72" s="13">
        <f>ROUND(HistoricalAMNE!U72,3)</f>
        <v>4910.7380000000003</v>
      </c>
      <c r="V72" s="13">
        <f>ROUND(HistoricalAMNE!V72,3)</f>
        <v>5325.4650000000001</v>
      </c>
      <c r="W72" s="13">
        <f ca="1">Compiler!C72</f>
        <v>0</v>
      </c>
      <c r="X72" s="13">
        <f ca="1">Compiler!D72</f>
        <v>0</v>
      </c>
      <c r="Y72" s="13" t="str">
        <f ca="1">Compiler!E72</f>
        <v>n.a.</v>
      </c>
      <c r="Z72" s="13" t="str">
        <f ca="1">Compiler!F72</f>
        <v/>
      </c>
      <c r="AA72" s="13" t="str">
        <f ca="1">Compiler!G72</f>
        <v/>
      </c>
      <c r="AB72" s="111" t="str">
        <f ca="1">Compiler!H72</f>
        <v/>
      </c>
      <c r="AC72" s="111" t="str">
        <f ca="1">Compiler!I72</f>
        <v/>
      </c>
      <c r="AD72" s="111" t="str">
        <f ca="1">Compiler!J72</f>
        <v/>
      </c>
      <c r="AE72" s="111" t="str">
        <f ca="1">Compiler!K72</f>
        <v/>
      </c>
      <c r="AF72" s="111" t="str">
        <f ca="1">Compiler!L72</f>
        <v/>
      </c>
      <c r="AG72" s="111" t="str">
        <f ca="1">Compiler!M72</f>
        <v/>
      </c>
      <c r="AH72" s="111" t="str">
        <f ca="1">Compiler!N72</f>
        <v/>
      </c>
    </row>
    <row r="73" spans="1:34" ht="14.15" x14ac:dyDescent="0.3">
      <c r="A73" s="5">
        <v>56</v>
      </c>
      <c r="B73" s="22" t="s">
        <v>129</v>
      </c>
      <c r="C73" s="13">
        <f>ROUND(HistoricalAMNE!C73,3)</f>
        <v>342.7</v>
      </c>
      <c r="D73" s="13">
        <f>ROUND(HistoricalAMNE!D73,3)</f>
        <v>393.1</v>
      </c>
      <c r="E73" s="13">
        <f>ROUND(HistoricalAMNE!E73,3)</f>
        <v>369.6</v>
      </c>
      <c r="F73" s="13">
        <f>ROUND(HistoricalAMNE!F73,3)</f>
        <v>372.8</v>
      </c>
      <c r="G73" s="13">
        <f>ROUND(HistoricalAMNE!G73,3)</f>
        <v>393.3</v>
      </c>
      <c r="H73" s="13">
        <f>ROUND(HistoricalAMNE!H73,3)</f>
        <v>437.5</v>
      </c>
      <c r="I73" s="13">
        <f>ROUND(HistoricalAMNE!I73,3)</f>
        <v>495</v>
      </c>
      <c r="J73" s="13">
        <f>ROUND(HistoricalAMNE!J73,3)</f>
        <v>546.00800000000004</v>
      </c>
      <c r="K73" s="13">
        <f>ROUND(HistoricalAMNE!K73,3)</f>
        <v>599.87099999999998</v>
      </c>
      <c r="L73" s="13">
        <f>ROUND(HistoricalAMNE!L73,3)</f>
        <v>662.91600000000005</v>
      </c>
      <c r="M73" s="13">
        <f>ROUND(HistoricalAMNE!M73,3)</f>
        <v>556.03</v>
      </c>
      <c r="N73" s="13">
        <f>ROUND(HistoricalAMNE!N73,3)</f>
        <v>609.63</v>
      </c>
      <c r="O73" s="13">
        <f>ROUND(HistoricalAMNE!O73,3)</f>
        <v>696.81700000000001</v>
      </c>
      <c r="P73" s="13">
        <f>ROUND(HistoricalAMNE!P73,3)</f>
        <v>719.78</v>
      </c>
      <c r="Q73" s="13">
        <f>ROUND(HistoricalAMNE!Q73,3)</f>
        <v>767.06899999999996</v>
      </c>
      <c r="R73" s="13">
        <f>ROUND(HistoricalAMNE!R73,3)</f>
        <v>780.89400000000001</v>
      </c>
      <c r="S73" s="13">
        <f>ROUND(HistoricalAMNE!S73,3)</f>
        <v>758.62199999999996</v>
      </c>
      <c r="T73" s="13">
        <f>ROUND(HistoricalAMNE!T73,3)</f>
        <v>698.322</v>
      </c>
      <c r="U73" s="13">
        <f>ROUND(HistoricalAMNE!U73,3)</f>
        <v>759.85199999999998</v>
      </c>
      <c r="V73" s="13">
        <f>ROUND(HistoricalAMNE!V73,3)</f>
        <v>816.34299999999996</v>
      </c>
      <c r="W73" s="13">
        <f ca="1">Compiler!C73</f>
        <v>0</v>
      </c>
      <c r="X73" s="13">
        <f ca="1">Compiler!D73</f>
        <v>0</v>
      </c>
      <c r="Y73" s="13" t="str">
        <f ca="1">Compiler!E73</f>
        <v>n.a.</v>
      </c>
      <c r="Z73" s="13" t="str">
        <f ca="1">Compiler!F73</f>
        <v/>
      </c>
      <c r="AA73" s="13" t="str">
        <f ca="1">Compiler!G73</f>
        <v/>
      </c>
      <c r="AB73" s="111" t="str">
        <f ca="1">Compiler!H73</f>
        <v/>
      </c>
      <c r="AC73" s="111" t="str">
        <f ca="1">Compiler!I73</f>
        <v/>
      </c>
      <c r="AD73" s="111" t="str">
        <f ca="1">Compiler!J73</f>
        <v/>
      </c>
      <c r="AE73" s="111" t="str">
        <f ca="1">Compiler!K73</f>
        <v/>
      </c>
      <c r="AF73" s="111" t="str">
        <f ca="1">Compiler!L73</f>
        <v/>
      </c>
      <c r="AG73" s="111" t="str">
        <f ca="1">Compiler!M73</f>
        <v/>
      </c>
      <c r="AH73" s="111" t="str">
        <f ca="1">Compiler!N73</f>
        <v/>
      </c>
    </row>
    <row r="74" spans="1:34" x14ac:dyDescent="0.3">
      <c r="A74" s="5">
        <v>57</v>
      </c>
      <c r="B74" s="22" t="s">
        <v>19</v>
      </c>
      <c r="C74" s="13">
        <f t="shared" ref="C74" si="35">IF(C77="n.a.", C72-C70-C73+C78,  C72-C70-C73-C77+C78)</f>
        <v>1704.6329999999998</v>
      </c>
      <c r="D74" s="13">
        <f t="shared" ref="D74:I74" si="36">IF(D77="n.a.", D72-D70-D73+D78,  D72-D70-D73-D77+D78)</f>
        <v>1945.192</v>
      </c>
      <c r="E74" s="13">
        <f t="shared" si="36"/>
        <v>1959.491</v>
      </c>
      <c r="F74" s="13">
        <f t="shared" si="36"/>
        <v>1845.3300000000002</v>
      </c>
      <c r="G74" s="13">
        <f t="shared" si="36"/>
        <v>1932.0500000000002</v>
      </c>
      <c r="H74" s="13">
        <f t="shared" si="36"/>
        <v>2093.52</v>
      </c>
      <c r="I74" s="13">
        <f t="shared" si="36"/>
        <v>2301.94</v>
      </c>
      <c r="J74" s="13">
        <f>IF(J77="n.a.", J72-J70-J73+J78,  J72-J70-J73-J77+J78)</f>
        <v>2576.018</v>
      </c>
      <c r="K74" s="13">
        <f t="shared" ref="K74:U74" si="37">IF(K77="n.a.", K72-K70-K73,  K72-K70-K73-K77)</f>
        <v>3016.3759999999997</v>
      </c>
      <c r="L74" s="13">
        <f t="shared" si="37"/>
        <v>3224.143</v>
      </c>
      <c r="M74" s="13">
        <f t="shared" si="37"/>
        <v>2721.152</v>
      </c>
      <c r="N74" s="13">
        <f t="shared" si="37"/>
        <v>2822.5949999999998</v>
      </c>
      <c r="O74" s="13">
        <f t="shared" si="37"/>
        <v>3167.7420000000002</v>
      </c>
      <c r="P74" s="13">
        <f t="shared" si="37"/>
        <v>3471.9470000000001</v>
      </c>
      <c r="Q74" s="13">
        <f t="shared" si="37"/>
        <v>3564.5319999999997</v>
      </c>
      <c r="R74" s="13">
        <f t="shared" si="37"/>
        <v>3626.9119999999994</v>
      </c>
      <c r="S74" s="13">
        <f t="shared" si="37"/>
        <v>3535.703</v>
      </c>
      <c r="T74" s="13">
        <f t="shared" si="37"/>
        <v>3623.7389999999996</v>
      </c>
      <c r="U74" s="13">
        <f t="shared" si="37"/>
        <v>4150.8860000000004</v>
      </c>
      <c r="V74" s="13">
        <f>IF(V77="n.a.", V72-V70-V73,  V72-V70-V73-V77)</f>
        <v>4509.1220000000003</v>
      </c>
      <c r="W74" s="13">
        <f ca="1">Compiler!C74</f>
        <v>0</v>
      </c>
      <c r="X74" s="13">
        <f ca="1">Compiler!D74</f>
        <v>0</v>
      </c>
      <c r="Y74" s="13" t="str">
        <f ca="1">Compiler!E74</f>
        <v>n.a.</v>
      </c>
      <c r="Z74" s="13" t="str">
        <f ca="1">Compiler!F74</f>
        <v/>
      </c>
      <c r="AA74" s="13" t="str">
        <f ca="1">Compiler!G74</f>
        <v/>
      </c>
      <c r="AB74" s="111" t="str">
        <f ca="1">Compiler!H74</f>
        <v/>
      </c>
      <c r="AC74" s="111" t="str">
        <f ca="1">Compiler!I74</f>
        <v/>
      </c>
      <c r="AD74" s="111" t="str">
        <f ca="1">Compiler!J74</f>
        <v/>
      </c>
      <c r="AE74" s="111" t="str">
        <f ca="1">Compiler!K74</f>
        <v/>
      </c>
      <c r="AF74" s="111" t="str">
        <f ca="1">Compiler!L74</f>
        <v/>
      </c>
      <c r="AG74" s="111" t="str">
        <f ca="1">Compiler!M74</f>
        <v/>
      </c>
      <c r="AH74" s="111" t="str">
        <f ca="1">Compiler!N74</f>
        <v/>
      </c>
    </row>
    <row r="75" spans="1:34" x14ac:dyDescent="0.3">
      <c r="A75" s="5">
        <v>58</v>
      </c>
      <c r="B75" s="22" t="s">
        <v>20</v>
      </c>
      <c r="C75" s="13">
        <f>ROUND(HistoricalAMNE!C75,3)</f>
        <v>292.72699999999998</v>
      </c>
      <c r="D75" s="13">
        <f>ROUND(HistoricalAMNE!D75,3)</f>
        <v>332.16399999999999</v>
      </c>
      <c r="E75" s="13">
        <f>ROUND(HistoricalAMNE!E75,3)</f>
        <v>344.73</v>
      </c>
      <c r="F75" s="13">
        <f>ROUND(HistoricalAMNE!F75,3)</f>
        <v>341.935</v>
      </c>
      <c r="G75" s="13">
        <f>ROUND(HistoricalAMNE!G75,3)</f>
        <v>342.71100000000001</v>
      </c>
      <c r="H75" s="13">
        <f>ROUND(HistoricalAMNE!H75,3)</f>
        <v>351.90499999999997</v>
      </c>
      <c r="I75" s="13">
        <f>ROUND(HistoricalAMNE!I75,3)</f>
        <v>365.49799999999999</v>
      </c>
      <c r="J75" s="13">
        <f>ROUND(HistoricalAMNE!J75,3)</f>
        <v>395.87700000000001</v>
      </c>
      <c r="K75" s="13">
        <f>ROUND(HistoricalAMNE!K75,3)</f>
        <v>437.56599999999997</v>
      </c>
      <c r="L75" s="13">
        <f>ROUND(HistoricalAMNE!L75,3)</f>
        <v>457.154</v>
      </c>
      <c r="M75" s="13">
        <f>ROUND(HistoricalAMNE!M75,3)</f>
        <v>450.60500000000002</v>
      </c>
      <c r="N75" s="13">
        <f>ROUND(HistoricalAMNE!N75,3)</f>
        <v>448.94799999999998</v>
      </c>
      <c r="O75" s="13">
        <f>ROUND(HistoricalAMNE!O75,3)</f>
        <v>481.55200000000002</v>
      </c>
      <c r="P75" s="13">
        <f>ROUND(HistoricalAMNE!P75,3)</f>
        <v>518.77099999999996</v>
      </c>
      <c r="Q75" s="13">
        <f>ROUND(HistoricalAMNE!Q75,3)</f>
        <v>534.33600000000001</v>
      </c>
      <c r="R75" s="13">
        <f>ROUND(HistoricalAMNE!R75,3)</f>
        <v>558.45500000000004</v>
      </c>
      <c r="S75" s="13">
        <f>ROUND(HistoricalAMNE!S75,3)</f>
        <v>594.91700000000003</v>
      </c>
      <c r="T75" s="13">
        <f>ROUND(HistoricalAMNE!T75,3)</f>
        <v>629.34299999999996</v>
      </c>
      <c r="U75" s="13">
        <f>ROUND(HistoricalAMNE!U75,3)</f>
        <v>677.78899999999999</v>
      </c>
      <c r="V75" s="13">
        <f>ROUND(HistoricalAMNE!V75,3)</f>
        <v>706.11800000000005</v>
      </c>
      <c r="W75" s="13">
        <f ca="1">Compiler!C75</f>
        <v>0</v>
      </c>
      <c r="X75" s="13">
        <f ca="1">Compiler!D75</f>
        <v>0</v>
      </c>
      <c r="Y75" s="13" t="str">
        <f ca="1">Compiler!E75</f>
        <v>n.a.</v>
      </c>
      <c r="Z75" s="13" t="str">
        <f ca="1">Compiler!F75</f>
        <v/>
      </c>
      <c r="AA75" s="13" t="str">
        <f ca="1">Compiler!G75</f>
        <v/>
      </c>
      <c r="AB75" s="111" t="str">
        <f ca="1">Compiler!H75</f>
        <v/>
      </c>
      <c r="AC75" s="111" t="str">
        <f ca="1">Compiler!I75</f>
        <v/>
      </c>
      <c r="AD75" s="111" t="str">
        <f ca="1">Compiler!J75</f>
        <v/>
      </c>
      <c r="AE75" s="111" t="str">
        <f ca="1">Compiler!K75</f>
        <v/>
      </c>
      <c r="AF75" s="111" t="str">
        <f ca="1">Compiler!L75</f>
        <v/>
      </c>
      <c r="AG75" s="111" t="str">
        <f ca="1">Compiler!M75</f>
        <v/>
      </c>
      <c r="AH75" s="111" t="str">
        <f ca="1">Compiler!N75</f>
        <v/>
      </c>
    </row>
    <row r="76" spans="1:34" x14ac:dyDescent="0.3">
      <c r="A76" s="5">
        <v>59</v>
      </c>
      <c r="B76" s="22" t="s">
        <v>21</v>
      </c>
      <c r="C76" s="13">
        <f t="shared" ref="C76" si="38">C74-C75</f>
        <v>1411.9059999999999</v>
      </c>
      <c r="D76" s="13">
        <f t="shared" ref="D76:I76" si="39">D74-D75</f>
        <v>1613.028</v>
      </c>
      <c r="E76" s="13">
        <f t="shared" si="39"/>
        <v>1614.761</v>
      </c>
      <c r="F76" s="13">
        <f t="shared" si="39"/>
        <v>1503.3950000000002</v>
      </c>
      <c r="G76" s="13">
        <f t="shared" si="39"/>
        <v>1589.3390000000002</v>
      </c>
      <c r="H76" s="13">
        <f t="shared" si="39"/>
        <v>1741.615</v>
      </c>
      <c r="I76" s="13">
        <f t="shared" si="39"/>
        <v>1936.442</v>
      </c>
      <c r="J76" s="13">
        <f t="shared" ref="J76:K76" si="40">J74-J75</f>
        <v>2180.1410000000001</v>
      </c>
      <c r="K76" s="13">
        <f t="shared" si="40"/>
        <v>2578.81</v>
      </c>
      <c r="L76" s="13">
        <f t="shared" ref="L76:V76" si="41">L74-L75</f>
        <v>2766.989</v>
      </c>
      <c r="M76" s="13">
        <f t="shared" si="41"/>
        <v>2270.547</v>
      </c>
      <c r="N76" s="13">
        <f t="shared" si="41"/>
        <v>2373.6469999999999</v>
      </c>
      <c r="O76" s="13">
        <f t="shared" si="41"/>
        <v>2686.19</v>
      </c>
      <c r="P76" s="13">
        <f t="shared" si="41"/>
        <v>2953.1760000000004</v>
      </c>
      <c r="Q76" s="13">
        <f t="shared" si="41"/>
        <v>3030.1959999999999</v>
      </c>
      <c r="R76" s="13">
        <f t="shared" si="41"/>
        <v>3068.4569999999994</v>
      </c>
      <c r="S76" s="13">
        <f t="shared" si="41"/>
        <v>2940.7860000000001</v>
      </c>
      <c r="T76" s="13">
        <f t="shared" si="41"/>
        <v>2994.3959999999997</v>
      </c>
      <c r="U76" s="13">
        <f t="shared" si="41"/>
        <v>3473.0970000000007</v>
      </c>
      <c r="V76" s="13">
        <f t="shared" si="41"/>
        <v>3803.0040000000004</v>
      </c>
      <c r="W76" s="13">
        <f ca="1">Compiler!C76</f>
        <v>0</v>
      </c>
      <c r="X76" s="13">
        <f ca="1">Compiler!D76</f>
        <v>0</v>
      </c>
      <c r="Y76" s="13" t="str">
        <f ca="1">Compiler!E76</f>
        <v>n.a.</v>
      </c>
      <c r="Z76" s="13" t="str">
        <f ca="1">Compiler!F76</f>
        <v/>
      </c>
      <c r="AA76" s="13" t="str">
        <f ca="1">Compiler!G76</f>
        <v/>
      </c>
      <c r="AB76" s="111" t="str">
        <f ca="1">Compiler!H76</f>
        <v/>
      </c>
      <c r="AC76" s="111" t="str">
        <f ca="1">Compiler!I76</f>
        <v/>
      </c>
      <c r="AD76" s="111" t="str">
        <f ca="1">Compiler!J76</f>
        <v/>
      </c>
      <c r="AE76" s="111" t="str">
        <f ca="1">Compiler!K76</f>
        <v/>
      </c>
      <c r="AF76" s="111" t="str">
        <f ca="1">Compiler!L76</f>
        <v/>
      </c>
      <c r="AG76" s="111" t="str">
        <f ca="1">Compiler!M76</f>
        <v/>
      </c>
      <c r="AH76" s="111" t="str">
        <f ca="1">Compiler!N76</f>
        <v/>
      </c>
    </row>
    <row r="77" spans="1:34" ht="14.15" x14ac:dyDescent="0.3">
      <c r="A77" s="5">
        <v>60</v>
      </c>
      <c r="B77" s="22" t="s">
        <v>130</v>
      </c>
      <c r="C77" s="13" t="str">
        <f>HistoricalAMNE!C77</f>
        <v>n.a.</v>
      </c>
      <c r="D77" s="13" t="str">
        <f>HistoricalAMNE!D77</f>
        <v>n.a.</v>
      </c>
      <c r="E77" s="13" t="str">
        <f>HistoricalAMNE!E77</f>
        <v>n.a.</v>
      </c>
      <c r="F77" s="13" t="str">
        <f>HistoricalAMNE!F77</f>
        <v>n.a.</v>
      </c>
      <c r="G77" s="13" t="str">
        <f>HistoricalAMNE!G77</f>
        <v>n.a.</v>
      </c>
      <c r="H77" s="13" t="str">
        <f>HistoricalAMNE!H77</f>
        <v>n.a.</v>
      </c>
      <c r="I77" s="13" t="str">
        <f>HistoricalAMNE!I77</f>
        <v>n.a.</v>
      </c>
      <c r="J77" s="13" t="str">
        <f>HistoricalAMNE!J77</f>
        <v>n.a.</v>
      </c>
      <c r="K77" s="13" t="str">
        <f>HistoricalAMNE!K77</f>
        <v>n.a.</v>
      </c>
      <c r="L77" s="13" t="str">
        <f>HistoricalAMNE!L77</f>
        <v>n.a.</v>
      </c>
      <c r="M77" s="13" t="str">
        <f>HistoricalAMNE!M77</f>
        <v>n.a.</v>
      </c>
      <c r="N77" s="13" t="str">
        <f>HistoricalAMNE!N77</f>
        <v>n.a.</v>
      </c>
      <c r="O77" s="13" t="str">
        <f>HistoricalAMNE!O77</f>
        <v>n.a.</v>
      </c>
      <c r="P77" s="13" t="str">
        <f>HistoricalAMNE!P77</f>
        <v>n.a.</v>
      </c>
      <c r="Q77" s="13" t="str">
        <f>HistoricalAMNE!Q77</f>
        <v>n.a.</v>
      </c>
      <c r="R77" s="13" t="str">
        <f>HistoricalAMNE!R77</f>
        <v>n.a.</v>
      </c>
      <c r="S77" s="13" t="str">
        <f>HistoricalAMNE!S77</f>
        <v>n.a.</v>
      </c>
      <c r="T77" s="13" t="str">
        <f>HistoricalAMNE!T77</f>
        <v>n.a.</v>
      </c>
      <c r="U77" s="13" t="str">
        <f>HistoricalAMNE!U77</f>
        <v>n.a.</v>
      </c>
      <c r="V77" s="13" t="str">
        <f>HistoricalAMNE!V77</f>
        <v>n.a.</v>
      </c>
      <c r="W77" s="13" t="str">
        <f ca="1">Compiler!C77</f>
        <v>…</v>
      </c>
      <c r="X77" s="13" t="str">
        <f ca="1">Compiler!D77</f>
        <v>…</v>
      </c>
      <c r="Y77" s="13" t="str">
        <f ca="1">Compiler!E77</f>
        <v>…</v>
      </c>
      <c r="Z77" s="13" t="str">
        <f ca="1">Compiler!F77</f>
        <v/>
      </c>
      <c r="AA77" s="13" t="str">
        <f ca="1">Compiler!G77</f>
        <v/>
      </c>
      <c r="AB77" s="111" t="str">
        <f ca="1">Compiler!H77</f>
        <v/>
      </c>
      <c r="AC77" s="111" t="str">
        <f ca="1">Compiler!I77</f>
        <v/>
      </c>
      <c r="AD77" s="111" t="str">
        <f ca="1">Compiler!J77</f>
        <v/>
      </c>
      <c r="AE77" s="111" t="str">
        <f ca="1">Compiler!K77</f>
        <v/>
      </c>
      <c r="AF77" s="111" t="str">
        <f ca="1">Compiler!L77</f>
        <v/>
      </c>
      <c r="AG77" s="111" t="str">
        <f ca="1">Compiler!M77</f>
        <v/>
      </c>
      <c r="AH77" s="111" t="str">
        <f ca="1">Compiler!N77</f>
        <v/>
      </c>
    </row>
    <row r="78" spans="1:34" x14ac:dyDescent="0.3">
      <c r="A78" s="5">
        <v>61</v>
      </c>
      <c r="B78" s="22" t="s">
        <v>42</v>
      </c>
      <c r="C78" s="13">
        <f>ROUND(HistoricalAMNE!C78,3)</f>
        <v>2.9740000000000002</v>
      </c>
      <c r="D78" s="13">
        <f>ROUND(HistoricalAMNE!D78,3)</f>
        <v>3.6</v>
      </c>
      <c r="E78" s="13">
        <f>ROUND(HistoricalAMNE!E78,3)</f>
        <v>2</v>
      </c>
      <c r="F78" s="13">
        <f>ROUND(HistoricalAMNE!F78,3)</f>
        <v>1.6</v>
      </c>
      <c r="G78" s="13">
        <f>ROUND(HistoricalAMNE!G78,3)</f>
        <v>2.2000000000000002</v>
      </c>
      <c r="H78" s="13">
        <f>ROUND(HistoricalAMNE!H78,3)</f>
        <v>4.7</v>
      </c>
      <c r="I78" s="13">
        <f>ROUND(HistoricalAMNE!I78,3)</f>
        <v>4.4000000000000004</v>
      </c>
      <c r="J78" s="13">
        <f>ROUND(HistoricalAMNE!J78,3)</f>
        <v>7.5</v>
      </c>
      <c r="K78" s="13" t="str">
        <f>HistoricalAMNE!K78</f>
        <v xml:space="preserve"> ...</v>
      </c>
      <c r="L78" s="13" t="str">
        <f>HistoricalAMNE!L78</f>
        <v xml:space="preserve"> ...</v>
      </c>
      <c r="M78" s="13" t="str">
        <f>HistoricalAMNE!M78</f>
        <v xml:space="preserve"> ...</v>
      </c>
      <c r="N78" s="13" t="str">
        <f>HistoricalAMNE!N78</f>
        <v xml:space="preserve"> ...</v>
      </c>
      <c r="O78" s="13" t="str">
        <f>HistoricalAMNE!O78</f>
        <v xml:space="preserve"> ...</v>
      </c>
      <c r="P78" s="13" t="str">
        <f>HistoricalAMNE!P78</f>
        <v xml:space="preserve"> ...</v>
      </c>
      <c r="Q78" s="13" t="str">
        <f>HistoricalAMNE!Q78</f>
        <v xml:space="preserve"> ...</v>
      </c>
      <c r="R78" s="13" t="str">
        <f>HistoricalAMNE!R78</f>
        <v xml:space="preserve"> ...</v>
      </c>
      <c r="S78" s="13" t="str">
        <f>HistoricalAMNE!S78</f>
        <v xml:space="preserve"> ...</v>
      </c>
      <c r="T78" s="13" t="str">
        <f>HistoricalAMNE!T78</f>
        <v xml:space="preserve"> ...</v>
      </c>
      <c r="U78" s="13" t="str">
        <f>HistoricalAMNE!U78</f>
        <v xml:space="preserve"> ...</v>
      </c>
      <c r="V78" s="13" t="str">
        <f>HistoricalAMNE!V78</f>
        <v xml:space="preserve"> ...</v>
      </c>
      <c r="W78" s="13" t="str">
        <f ca="1">Compiler!C78</f>
        <v>…</v>
      </c>
      <c r="X78" s="13" t="str">
        <f ca="1">Compiler!D78</f>
        <v>…</v>
      </c>
      <c r="Y78" s="13" t="str">
        <f ca="1">Compiler!E78</f>
        <v>…</v>
      </c>
      <c r="Z78" s="13" t="str">
        <f ca="1">Compiler!F78</f>
        <v/>
      </c>
      <c r="AA78" s="13" t="str">
        <f ca="1">Compiler!G78</f>
        <v/>
      </c>
      <c r="AB78" s="111" t="str">
        <f ca="1">Compiler!H78</f>
        <v/>
      </c>
      <c r="AC78" s="111" t="str">
        <f ca="1">Compiler!I78</f>
        <v/>
      </c>
      <c r="AD78" s="111" t="str">
        <f ca="1">Compiler!J78</f>
        <v/>
      </c>
      <c r="AE78" s="111" t="str">
        <f ca="1">Compiler!K78</f>
        <v/>
      </c>
      <c r="AF78" s="111" t="str">
        <f ca="1">Compiler!L78</f>
        <v/>
      </c>
      <c r="AG78" s="111" t="str">
        <f ca="1">Compiler!M78</f>
        <v/>
      </c>
      <c r="AH78" s="111" t="str">
        <f ca="1">Compiler!N78</f>
        <v/>
      </c>
    </row>
    <row r="79" spans="1:34" x14ac:dyDescent="0.3">
      <c r="A79" s="5"/>
      <c r="B79" s="32"/>
      <c r="C79" s="13"/>
      <c r="D79" s="13"/>
      <c r="E79" s="13"/>
      <c r="F79" s="13"/>
      <c r="G79" s="13"/>
      <c r="H79" s="13"/>
      <c r="I79" s="13"/>
      <c r="J79" s="13"/>
      <c r="K79" s="13"/>
      <c r="L79" s="13"/>
      <c r="M79" s="13"/>
      <c r="N79" s="13"/>
      <c r="O79" s="13"/>
      <c r="P79" s="13"/>
      <c r="Q79" s="13"/>
      <c r="R79" s="13"/>
      <c r="S79" s="13"/>
      <c r="T79" s="13"/>
      <c r="U79" s="13"/>
      <c r="V79" s="13"/>
      <c r="W79" s="13"/>
      <c r="X79" s="13"/>
      <c r="Y79" s="13"/>
      <c r="Z79" s="13"/>
      <c r="AA79" s="13"/>
      <c r="AB79" s="111"/>
      <c r="AC79" s="111"/>
      <c r="AD79" s="111"/>
      <c r="AE79" s="111"/>
      <c r="AF79" s="111"/>
      <c r="AG79" s="111"/>
      <c r="AH79" s="111"/>
    </row>
    <row r="80" spans="1:34" s="62" customFormat="1" x14ac:dyDescent="0.3">
      <c r="A80" s="5">
        <v>62</v>
      </c>
      <c r="B80" s="32" t="s">
        <v>56</v>
      </c>
      <c r="C80" s="49">
        <f>C81+C84</f>
        <v>0</v>
      </c>
      <c r="D80" s="49">
        <f t="shared" ref="D80:V80" si="42">D81+D84</f>
        <v>0</v>
      </c>
      <c r="E80" s="49">
        <f t="shared" si="42"/>
        <v>0</v>
      </c>
      <c r="F80" s="49">
        <f t="shared" si="42"/>
        <v>0</v>
      </c>
      <c r="G80" s="49">
        <f t="shared" si="42"/>
        <v>0</v>
      </c>
      <c r="H80" s="49">
        <f t="shared" si="42"/>
        <v>0</v>
      </c>
      <c r="I80" s="49">
        <f t="shared" si="42"/>
        <v>0</v>
      </c>
      <c r="J80" s="49">
        <f t="shared" si="42"/>
        <v>0</v>
      </c>
      <c r="K80" s="49">
        <f t="shared" si="42"/>
        <v>0</v>
      </c>
      <c r="L80" s="49">
        <f t="shared" si="42"/>
        <v>0</v>
      </c>
      <c r="M80" s="49">
        <f t="shared" si="42"/>
        <v>0</v>
      </c>
      <c r="N80" s="49">
        <f t="shared" si="42"/>
        <v>0</v>
      </c>
      <c r="O80" s="49">
        <f t="shared" si="42"/>
        <v>0</v>
      </c>
      <c r="P80" s="49">
        <f t="shared" si="42"/>
        <v>0</v>
      </c>
      <c r="Q80" s="49">
        <f t="shared" si="42"/>
        <v>0</v>
      </c>
      <c r="R80" s="49">
        <f t="shared" si="42"/>
        <v>0</v>
      </c>
      <c r="S80" s="49">
        <f t="shared" si="42"/>
        <v>0</v>
      </c>
      <c r="T80" s="49">
        <f t="shared" si="42"/>
        <v>0</v>
      </c>
      <c r="U80" s="49">
        <f t="shared" si="42"/>
        <v>0</v>
      </c>
      <c r="V80" s="49">
        <f t="shared" si="42"/>
        <v>0</v>
      </c>
      <c r="W80" s="49">
        <f ca="1">Compiler!C80</f>
        <v>0</v>
      </c>
      <c r="X80" s="49">
        <f ca="1">Compiler!D80</f>
        <v>0</v>
      </c>
      <c r="Y80" s="49">
        <f ca="1">Compiler!E80</f>
        <v>0</v>
      </c>
      <c r="Z80" s="49" t="str">
        <f ca="1">Compiler!F80</f>
        <v/>
      </c>
      <c r="AA80" s="49" t="str">
        <f ca="1">Compiler!G80</f>
        <v/>
      </c>
      <c r="AB80" s="49" t="str">
        <f ca="1">Compiler!H80</f>
        <v/>
      </c>
      <c r="AC80" s="62" t="str">
        <f ca="1">Compiler!I80</f>
        <v/>
      </c>
      <c r="AD80" s="62" t="str">
        <f ca="1">Compiler!J80</f>
        <v/>
      </c>
      <c r="AE80" s="62" t="str">
        <f ca="1">Compiler!K80</f>
        <v/>
      </c>
      <c r="AF80" s="62" t="str">
        <f ca="1">Compiler!L80</f>
        <v/>
      </c>
      <c r="AG80" s="62" t="str">
        <f ca="1">Compiler!M80</f>
        <v/>
      </c>
      <c r="AH80" s="62" t="str">
        <f ca="1">Compiler!N80</f>
        <v/>
      </c>
    </row>
    <row r="81" spans="1:34" x14ac:dyDescent="0.3">
      <c r="A81" s="5">
        <v>63</v>
      </c>
      <c r="B81" s="22" t="s">
        <v>48</v>
      </c>
      <c r="C81" s="13">
        <f>C82+C83</f>
        <v>0</v>
      </c>
      <c r="D81" s="13">
        <f t="shared" ref="D81:V81" si="43">D82+D83</f>
        <v>0</v>
      </c>
      <c r="E81" s="13">
        <f t="shared" si="43"/>
        <v>0</v>
      </c>
      <c r="F81" s="13">
        <f t="shared" si="43"/>
        <v>0</v>
      </c>
      <c r="G81" s="13">
        <f t="shared" si="43"/>
        <v>0</v>
      </c>
      <c r="H81" s="13">
        <f t="shared" si="43"/>
        <v>0</v>
      </c>
      <c r="I81" s="13">
        <f t="shared" si="43"/>
        <v>0</v>
      </c>
      <c r="J81" s="13">
        <f t="shared" si="43"/>
        <v>0</v>
      </c>
      <c r="K81" s="13">
        <f t="shared" si="43"/>
        <v>0</v>
      </c>
      <c r="L81" s="13">
        <f t="shared" si="43"/>
        <v>0</v>
      </c>
      <c r="M81" s="13">
        <f t="shared" si="43"/>
        <v>0</v>
      </c>
      <c r="N81" s="13">
        <f t="shared" si="43"/>
        <v>0</v>
      </c>
      <c r="O81" s="13">
        <f t="shared" si="43"/>
        <v>0</v>
      </c>
      <c r="P81" s="13">
        <f t="shared" si="43"/>
        <v>0</v>
      </c>
      <c r="Q81" s="13">
        <f t="shared" si="43"/>
        <v>0</v>
      </c>
      <c r="R81" s="13">
        <f t="shared" si="43"/>
        <v>0</v>
      </c>
      <c r="S81" s="13">
        <f t="shared" si="43"/>
        <v>0</v>
      </c>
      <c r="T81" s="13">
        <f t="shared" si="43"/>
        <v>0</v>
      </c>
      <c r="U81" s="13">
        <f t="shared" si="43"/>
        <v>0</v>
      </c>
      <c r="V81" s="13">
        <f t="shared" si="43"/>
        <v>0</v>
      </c>
      <c r="W81" s="13">
        <f ca="1">Compiler!C81</f>
        <v>0</v>
      </c>
      <c r="X81" s="13">
        <f ca="1">Compiler!D81</f>
        <v>0</v>
      </c>
      <c r="Y81" s="13">
        <f ca="1">Compiler!E81</f>
        <v>0</v>
      </c>
      <c r="Z81" s="13" t="str">
        <f ca="1">Compiler!F81</f>
        <v/>
      </c>
      <c r="AA81" s="13" t="str">
        <f ca="1">Compiler!G81</f>
        <v/>
      </c>
      <c r="AB81" s="13" t="str">
        <f ca="1">Compiler!H81</f>
        <v/>
      </c>
      <c r="AC81" s="111" t="str">
        <f ca="1">Compiler!I81</f>
        <v/>
      </c>
      <c r="AD81" s="111" t="str">
        <f ca="1">Compiler!J81</f>
        <v/>
      </c>
      <c r="AE81" s="111" t="str">
        <f ca="1">Compiler!K81</f>
        <v/>
      </c>
      <c r="AF81" s="111" t="str">
        <f ca="1">Compiler!L81</f>
        <v/>
      </c>
      <c r="AG81" s="111" t="str">
        <f ca="1">Compiler!M81</f>
        <v/>
      </c>
      <c r="AH81" s="111" t="str">
        <f ca="1">Compiler!N81</f>
        <v/>
      </c>
    </row>
    <row r="82" spans="1:34" x14ac:dyDescent="0.3">
      <c r="A82" s="5">
        <v>64</v>
      </c>
      <c r="B82" s="22" t="s">
        <v>65</v>
      </c>
      <c r="C82" s="13">
        <f>ROUND(GetItaISData!F82/1000, 3)</f>
        <v>0</v>
      </c>
      <c r="D82" s="13">
        <f>ROUND(GetItaISData!G82/1000, 3)</f>
        <v>0</v>
      </c>
      <c r="E82" s="13">
        <f>ROUND(GetItaISData!H82/1000, 3)</f>
        <v>0</v>
      </c>
      <c r="F82" s="13">
        <f>ROUND(GetItaISData!I82/1000, 3)</f>
        <v>0</v>
      </c>
      <c r="G82" s="13">
        <f>ROUND(GetItaISData!J82/1000, 3)</f>
        <v>0</v>
      </c>
      <c r="H82" s="13">
        <f>ROUND(GetItaISData!K82/1000, 3)</f>
        <v>0</v>
      </c>
      <c r="I82" s="13">
        <f>ROUND(GetItaISData!L82/1000, 3)</f>
        <v>0</v>
      </c>
      <c r="J82" s="13">
        <f>ROUND(GetItaISData!M82/1000, 3)</f>
        <v>0</v>
      </c>
      <c r="K82" s="13">
        <f>ROUND(GetItaISData!N82/1000, 3)</f>
        <v>0</v>
      </c>
      <c r="L82" s="13">
        <f>ROUND(GetItaISData!O82/1000, 3)</f>
        <v>0</v>
      </c>
      <c r="M82" s="13">
        <f>ROUND(GetItaISData!P82/1000, 3)</f>
        <v>0</v>
      </c>
      <c r="N82" s="13">
        <f>ROUND(GetItaISData!Q82/1000, 3)</f>
        <v>0</v>
      </c>
      <c r="O82" s="13">
        <f>ROUND(GetItaISData!R82/1000, 3)</f>
        <v>0</v>
      </c>
      <c r="P82" s="13">
        <f>ROUND(GetItaISData!S82/1000, 3)</f>
        <v>0</v>
      </c>
      <c r="Q82" s="13">
        <f>ROUND(GetItaISData!T82/1000, 3)</f>
        <v>0</v>
      </c>
      <c r="R82" s="13">
        <f>ROUND(GetItaISData!U82/1000, 3)</f>
        <v>0</v>
      </c>
      <c r="S82" s="13">
        <f>ROUND(GetItaISData!V82/1000, 3)</f>
        <v>0</v>
      </c>
      <c r="T82" s="13">
        <f>ROUND(GetItaISData!W82/1000, 3)</f>
        <v>0</v>
      </c>
      <c r="U82" s="13">
        <f>ROUND(GetItaISData!X82/1000, 3)</f>
        <v>0</v>
      </c>
      <c r="V82" s="13">
        <f>ROUND(GetItaISData!Y82/1000, 3)</f>
        <v>0</v>
      </c>
      <c r="W82" s="13">
        <f ca="1">Compiler!C82</f>
        <v>0</v>
      </c>
      <c r="X82" s="13">
        <f ca="1">Compiler!D82</f>
        <v>0</v>
      </c>
      <c r="Y82" s="13">
        <f ca="1">Compiler!E82</f>
        <v>0</v>
      </c>
      <c r="Z82" s="13" t="str">
        <f ca="1">Compiler!F82</f>
        <v/>
      </c>
      <c r="AA82" s="13" t="str">
        <f ca="1">Compiler!G82</f>
        <v/>
      </c>
      <c r="AB82" s="111" t="str">
        <f ca="1">Compiler!H82</f>
        <v/>
      </c>
      <c r="AC82" s="111" t="str">
        <f ca="1">Compiler!I82</f>
        <v/>
      </c>
      <c r="AD82" s="111" t="str">
        <f ca="1">Compiler!J82</f>
        <v/>
      </c>
      <c r="AE82" s="111" t="str">
        <f ca="1">Compiler!K82</f>
        <v/>
      </c>
      <c r="AF82" s="111" t="str">
        <f ca="1">Compiler!L82</f>
        <v/>
      </c>
      <c r="AG82" s="111" t="str">
        <f ca="1">Compiler!M82</f>
        <v/>
      </c>
      <c r="AH82" s="111" t="str">
        <f ca="1">Compiler!N82</f>
        <v/>
      </c>
    </row>
    <row r="83" spans="1:34" x14ac:dyDescent="0.3">
      <c r="A83" s="5">
        <v>65</v>
      </c>
      <c r="B83" s="22" t="s">
        <v>66</v>
      </c>
      <c r="C83" s="13">
        <f>ROUND(GetItaISData!F83/1000, 3)</f>
        <v>0</v>
      </c>
      <c r="D83" s="13">
        <f>ROUND(GetItaISData!G83/1000, 3)</f>
        <v>0</v>
      </c>
      <c r="E83" s="13">
        <f>ROUND(GetItaISData!H83/1000, 3)</f>
        <v>0</v>
      </c>
      <c r="F83" s="13">
        <f>ROUND(GetItaISData!I83/1000, 3)</f>
        <v>0</v>
      </c>
      <c r="G83" s="13">
        <f>ROUND(GetItaISData!J83/1000, 3)</f>
        <v>0</v>
      </c>
      <c r="H83" s="13">
        <f>ROUND(GetItaISData!K83/1000, 3)</f>
        <v>0</v>
      </c>
      <c r="I83" s="13">
        <f>ROUND(GetItaISData!L83/1000, 3)</f>
        <v>0</v>
      </c>
      <c r="J83" s="13">
        <f>ROUND(GetItaISData!M83/1000, 3)</f>
        <v>0</v>
      </c>
      <c r="K83" s="13">
        <f>ROUND(GetItaISData!N83/1000, 3)</f>
        <v>0</v>
      </c>
      <c r="L83" s="13">
        <f>ROUND(GetItaISData!O83/1000, 3)</f>
        <v>0</v>
      </c>
      <c r="M83" s="13">
        <f>ROUND(GetItaISData!P83/1000, 3)</f>
        <v>0</v>
      </c>
      <c r="N83" s="13">
        <f>ROUND(GetItaISData!Q83/1000, 3)</f>
        <v>0</v>
      </c>
      <c r="O83" s="13">
        <f>ROUND(GetItaISData!R83/1000, 3)</f>
        <v>0</v>
      </c>
      <c r="P83" s="13">
        <f>ROUND(GetItaISData!S83/1000, 3)</f>
        <v>0</v>
      </c>
      <c r="Q83" s="13">
        <f>ROUND(GetItaISData!T83/1000, 3)</f>
        <v>0</v>
      </c>
      <c r="R83" s="13">
        <f>ROUND(GetItaISData!U83/1000, 3)</f>
        <v>0</v>
      </c>
      <c r="S83" s="13">
        <f>ROUND(GetItaISData!V83/1000, 3)</f>
        <v>0</v>
      </c>
      <c r="T83" s="13">
        <f>ROUND(GetItaISData!W83/1000, 3)</f>
        <v>0</v>
      </c>
      <c r="U83" s="13">
        <f>ROUND(GetItaISData!X83/1000, 3)</f>
        <v>0</v>
      </c>
      <c r="V83" s="13">
        <f>ROUND(GetItaISData!Y83/1000, 3)</f>
        <v>0</v>
      </c>
      <c r="W83" s="13">
        <f ca="1">Compiler!C83</f>
        <v>0</v>
      </c>
      <c r="X83" s="13">
        <f ca="1">Compiler!D83</f>
        <v>0</v>
      </c>
      <c r="Y83" s="13">
        <f ca="1">Compiler!E83</f>
        <v>0</v>
      </c>
      <c r="Z83" s="13" t="str">
        <f ca="1">Compiler!F83</f>
        <v/>
      </c>
      <c r="AA83" s="13" t="str">
        <f ca="1">Compiler!G83</f>
        <v/>
      </c>
      <c r="AB83" s="111" t="str">
        <f ca="1">Compiler!H83</f>
        <v/>
      </c>
      <c r="AC83" s="111" t="str">
        <f ca="1">Compiler!I83</f>
        <v/>
      </c>
      <c r="AD83" s="111" t="str">
        <f ca="1">Compiler!J83</f>
        <v/>
      </c>
      <c r="AE83" s="111" t="str">
        <f ca="1">Compiler!K83</f>
        <v/>
      </c>
      <c r="AF83" s="111" t="str">
        <f ca="1">Compiler!L83</f>
        <v/>
      </c>
      <c r="AG83" s="111" t="str">
        <f ca="1">Compiler!M83</f>
        <v/>
      </c>
      <c r="AH83" s="111" t="str">
        <f ca="1">Compiler!N83</f>
        <v/>
      </c>
    </row>
    <row r="84" spans="1:34" x14ac:dyDescent="0.3">
      <c r="A84" s="5">
        <v>66</v>
      </c>
      <c r="B84" s="22" t="s">
        <v>67</v>
      </c>
      <c r="C84" s="13">
        <f>ROUND(GetItaISData!F84/1000, 3)</f>
        <v>0</v>
      </c>
      <c r="D84" s="13">
        <f>ROUND(GetItaISData!G84/1000, 3)</f>
        <v>0</v>
      </c>
      <c r="E84" s="13">
        <f>ROUND(GetItaISData!H84/1000, 3)</f>
        <v>0</v>
      </c>
      <c r="F84" s="13">
        <f>ROUND(GetItaISData!I84/1000, 3)</f>
        <v>0</v>
      </c>
      <c r="G84" s="13">
        <f>ROUND(GetItaISData!J84/1000, 3)</f>
        <v>0</v>
      </c>
      <c r="H84" s="13">
        <f>ROUND(GetItaISData!K84/1000, 3)</f>
        <v>0</v>
      </c>
      <c r="I84" s="13">
        <f>ROUND(GetItaISData!L84/1000, 3)</f>
        <v>0</v>
      </c>
      <c r="J84" s="13">
        <f>ROUND(GetItaISData!M84/1000, 3)</f>
        <v>0</v>
      </c>
      <c r="K84" s="13">
        <f>ROUND(GetItaISData!N84/1000, 3)</f>
        <v>0</v>
      </c>
      <c r="L84" s="13">
        <f>ROUND(GetItaISData!O84/1000, 3)</f>
        <v>0</v>
      </c>
      <c r="M84" s="13">
        <f>ROUND(GetItaISData!P84/1000, 3)</f>
        <v>0</v>
      </c>
      <c r="N84" s="13">
        <f>ROUND(GetItaISData!Q84/1000, 3)</f>
        <v>0</v>
      </c>
      <c r="O84" s="13">
        <f>ROUND(GetItaISData!R84/1000, 3)</f>
        <v>0</v>
      </c>
      <c r="P84" s="13">
        <f>ROUND(GetItaISData!S84/1000, 3)</f>
        <v>0</v>
      </c>
      <c r="Q84" s="13">
        <f>ROUND(GetItaISData!T84/1000, 3)</f>
        <v>0</v>
      </c>
      <c r="R84" s="13">
        <f>ROUND(GetItaISData!U84/1000, 3)</f>
        <v>0</v>
      </c>
      <c r="S84" s="13">
        <f>ROUND(GetItaISData!V84/1000, 3)</f>
        <v>0</v>
      </c>
      <c r="T84" s="13">
        <f>ROUND(GetItaISData!W84/1000, 3)</f>
        <v>0</v>
      </c>
      <c r="U84" s="13">
        <f>ROUND(GetItaISData!X84/1000, 3)</f>
        <v>0</v>
      </c>
      <c r="V84" s="13">
        <f>ROUND(GetItaISData!Y84/1000, 3)</f>
        <v>0</v>
      </c>
      <c r="W84" s="13">
        <f ca="1">Compiler!C84</f>
        <v>0</v>
      </c>
      <c r="X84" s="13">
        <f ca="1">Compiler!D84</f>
        <v>0</v>
      </c>
      <c r="Y84" s="13">
        <f ca="1">Compiler!E84</f>
        <v>0</v>
      </c>
      <c r="Z84" s="13" t="str">
        <f ca="1">Compiler!F84</f>
        <v/>
      </c>
      <c r="AA84" s="13" t="str">
        <f ca="1">Compiler!G84</f>
        <v/>
      </c>
      <c r="AB84" s="111" t="str">
        <f ca="1">Compiler!H84</f>
        <v/>
      </c>
      <c r="AC84" s="111" t="str">
        <f ca="1">Compiler!I84</f>
        <v/>
      </c>
      <c r="AD84" s="111" t="str">
        <f ca="1">Compiler!J84</f>
        <v/>
      </c>
      <c r="AE84" s="111" t="str">
        <f ca="1">Compiler!K84</f>
        <v/>
      </c>
      <c r="AF84" s="111" t="str">
        <f ca="1">Compiler!L84</f>
        <v/>
      </c>
      <c r="AG84" s="111" t="str">
        <f ca="1">Compiler!M84</f>
        <v/>
      </c>
      <c r="AH84" s="111" t="str">
        <f ca="1">Compiler!N84</f>
        <v/>
      </c>
    </row>
    <row r="85" spans="1:34" x14ac:dyDescent="0.3">
      <c r="C85" s="13"/>
      <c r="D85" s="13"/>
      <c r="E85" s="13"/>
      <c r="F85" s="13"/>
      <c r="G85" s="13"/>
      <c r="H85" s="13"/>
      <c r="I85" s="13"/>
      <c r="J85" s="13"/>
      <c r="K85" s="13"/>
      <c r="L85" s="13"/>
      <c r="M85" s="13"/>
      <c r="N85" s="13"/>
      <c r="O85" s="13"/>
      <c r="P85" s="13"/>
      <c r="Q85" s="13"/>
      <c r="R85" s="13"/>
      <c r="S85" s="13"/>
      <c r="T85" s="13"/>
      <c r="U85" s="13"/>
      <c r="V85" s="13"/>
      <c r="W85" s="13"/>
      <c r="X85" s="13"/>
      <c r="Y85" s="13"/>
      <c r="Z85" s="13"/>
      <c r="AA85" s="13"/>
      <c r="AB85" s="111"/>
      <c r="AC85" s="111"/>
      <c r="AD85" s="111"/>
      <c r="AE85" s="111"/>
      <c r="AF85" s="111"/>
      <c r="AG85" s="111"/>
      <c r="AH85" s="111"/>
    </row>
    <row r="86" spans="1:34" s="62" customFormat="1" x14ac:dyDescent="0.3">
      <c r="A86" s="5">
        <v>67</v>
      </c>
      <c r="B86" s="32" t="s">
        <v>68</v>
      </c>
      <c r="C86" s="49">
        <f>ROUND(GetItaISData!F86/1000, 3)</f>
        <v>0</v>
      </c>
      <c r="D86" s="49">
        <f>ROUND(GetItaISData!G86/1000, 3)</f>
        <v>0</v>
      </c>
      <c r="E86" s="49">
        <f>ROUND(GetItaISData!H86/1000, 3)</f>
        <v>0</v>
      </c>
      <c r="F86" s="49">
        <f>ROUND(GetItaISData!I86/1000, 3)</f>
        <v>0</v>
      </c>
      <c r="G86" s="49">
        <f>ROUND(GetItaISData!J86/1000, 3)</f>
        <v>0</v>
      </c>
      <c r="H86" s="49">
        <f>ROUND(GetItaISData!K86/1000, 3)</f>
        <v>0</v>
      </c>
      <c r="I86" s="49">
        <f>ROUND(GetItaISData!L86/1000, 3)</f>
        <v>0</v>
      </c>
      <c r="J86" s="49">
        <f>ROUND(GetItaISData!M86/1000, 3)</f>
        <v>0</v>
      </c>
      <c r="K86" s="49">
        <f>ROUND(GetItaISData!N86/1000, 3)</f>
        <v>0</v>
      </c>
      <c r="L86" s="49">
        <f>ROUND(GetItaISData!O86/1000, 3)</f>
        <v>0</v>
      </c>
      <c r="M86" s="49">
        <f>ROUND(GetItaISData!P86/1000, 3)</f>
        <v>0</v>
      </c>
      <c r="N86" s="49">
        <f>ROUND(GetItaISData!Q86/1000, 3)</f>
        <v>0</v>
      </c>
      <c r="O86" s="49">
        <f>ROUND(GetItaISData!R86/1000, 3)</f>
        <v>0</v>
      </c>
      <c r="P86" s="49">
        <f>ROUND(GetItaISData!S86/1000, 3)</f>
        <v>0</v>
      </c>
      <c r="Q86" s="49">
        <f>ROUND(GetItaISData!T86/1000, 3)</f>
        <v>0</v>
      </c>
      <c r="R86" s="49">
        <f>ROUND(GetItaISData!U86/1000, 3)</f>
        <v>0</v>
      </c>
      <c r="S86" s="49">
        <f>ROUND(GetItaISData!V86/1000, 3)</f>
        <v>0</v>
      </c>
      <c r="T86" s="49">
        <f>ROUND(GetItaISData!W86/1000, 3)</f>
        <v>0</v>
      </c>
      <c r="U86" s="49">
        <f>ROUND(GetItaISData!X86/1000, 3)</f>
        <v>0</v>
      </c>
      <c r="V86" s="49">
        <f>ROUND(GetItaISData!Y86/1000, 3)</f>
        <v>0</v>
      </c>
      <c r="W86" s="49">
        <f ca="1">Compiler!C86</f>
        <v>0</v>
      </c>
      <c r="X86" s="49">
        <f ca="1">Compiler!D86</f>
        <v>0</v>
      </c>
      <c r="Y86" s="49">
        <f ca="1">Compiler!E86</f>
        <v>0</v>
      </c>
      <c r="Z86" s="49" t="str">
        <f ca="1">Compiler!F86</f>
        <v/>
      </c>
      <c r="AA86" s="49" t="str">
        <f ca="1">Compiler!G86</f>
        <v/>
      </c>
      <c r="AB86" s="62" t="str">
        <f ca="1">Compiler!H86</f>
        <v/>
      </c>
      <c r="AC86" s="62" t="str">
        <f ca="1">Compiler!I86</f>
        <v/>
      </c>
      <c r="AD86" s="62" t="str">
        <f ca="1">Compiler!J86</f>
        <v/>
      </c>
      <c r="AE86" s="62" t="str">
        <f ca="1">Compiler!K86</f>
        <v/>
      </c>
      <c r="AF86" s="62" t="str">
        <f ca="1">Compiler!L86</f>
        <v/>
      </c>
      <c r="AG86" s="62" t="str">
        <f ca="1">Compiler!M86</f>
        <v/>
      </c>
      <c r="AH86" s="62" t="str">
        <f ca="1">Compiler!N86</f>
        <v/>
      </c>
    </row>
    <row r="87" spans="1:34" x14ac:dyDescent="0.3">
      <c r="A87" s="5"/>
      <c r="B87" s="32"/>
      <c r="C87" s="13"/>
      <c r="D87" s="13"/>
      <c r="E87" s="13"/>
      <c r="F87" s="13"/>
      <c r="G87" s="13"/>
      <c r="H87" s="13"/>
      <c r="I87" s="13"/>
      <c r="J87" s="13"/>
      <c r="K87" s="13"/>
      <c r="L87" s="13"/>
      <c r="M87" s="13"/>
      <c r="N87" s="13"/>
      <c r="O87" s="13"/>
      <c r="P87" s="13"/>
      <c r="Q87" s="13"/>
      <c r="R87" s="13"/>
      <c r="S87" s="13"/>
      <c r="T87" s="13"/>
      <c r="U87" s="13"/>
      <c r="V87" s="13"/>
      <c r="W87" s="13"/>
      <c r="X87" s="13"/>
      <c r="Y87" s="13"/>
      <c r="Z87" s="13"/>
      <c r="AA87" s="13"/>
      <c r="AB87" s="111"/>
      <c r="AC87" s="111"/>
      <c r="AD87" s="111"/>
      <c r="AE87" s="111"/>
      <c r="AF87" s="111"/>
      <c r="AG87" s="111"/>
      <c r="AH87" s="111"/>
    </row>
    <row r="88" spans="1:34" x14ac:dyDescent="0.3">
      <c r="A88" s="5"/>
      <c r="B88" s="34" t="s">
        <v>23</v>
      </c>
      <c r="C88" s="13"/>
      <c r="D88" s="13"/>
      <c r="E88" s="13"/>
      <c r="F88" s="13"/>
      <c r="G88" s="13"/>
      <c r="H88" s="13"/>
      <c r="I88" s="13"/>
      <c r="J88" s="13"/>
      <c r="K88" s="13"/>
      <c r="L88" s="13"/>
      <c r="M88" s="13"/>
      <c r="N88" s="13"/>
      <c r="O88" s="13"/>
      <c r="P88" s="13"/>
      <c r="Q88" s="13"/>
      <c r="R88" s="13"/>
      <c r="S88" s="13"/>
      <c r="T88" s="13"/>
      <c r="U88" s="13"/>
      <c r="V88" s="13"/>
      <c r="W88" s="13"/>
      <c r="X88" s="13"/>
      <c r="Y88" s="13"/>
      <c r="Z88" s="13"/>
      <c r="AA88" s="13"/>
      <c r="AB88" s="111"/>
      <c r="AC88" s="111"/>
      <c r="AD88" s="111"/>
      <c r="AE88" s="111"/>
      <c r="AF88" s="111"/>
      <c r="AG88" s="111"/>
      <c r="AH88" s="111"/>
    </row>
    <row r="89" spans="1:34" x14ac:dyDescent="0.3">
      <c r="A89" s="5">
        <v>68</v>
      </c>
      <c r="B89" s="3" t="s">
        <v>69</v>
      </c>
      <c r="C89" s="13">
        <f>ROUND(GetItaISData!F89/1000, 3)</f>
        <v>0</v>
      </c>
      <c r="D89" s="13">
        <f>ROUND(GetItaISData!G89/1000, 3)</f>
        <v>0</v>
      </c>
      <c r="E89" s="13">
        <f>ROUND(GetItaISData!H89/1000, 3)</f>
        <v>0</v>
      </c>
      <c r="F89" s="13">
        <f>ROUND(GetItaISData!I89/1000, 3)</f>
        <v>0</v>
      </c>
      <c r="G89" s="13">
        <f>ROUND(GetItaISData!J89/1000, 3)</f>
        <v>0</v>
      </c>
      <c r="H89" s="13">
        <f>ROUND(GetItaISData!K89/1000, 3)</f>
        <v>0</v>
      </c>
      <c r="I89" s="13">
        <f>ROUND(GetItaISData!L89/1000, 3)</f>
        <v>0</v>
      </c>
      <c r="J89" s="13">
        <f>ROUND(GetItaISData!M89/1000, 3)</f>
        <v>0</v>
      </c>
      <c r="K89" s="13">
        <f>ROUND(GetItaISData!N89/1000, 3)</f>
        <v>0</v>
      </c>
      <c r="L89" s="13">
        <f>ROUND(GetItaISData!O89/1000, 3)</f>
        <v>0</v>
      </c>
      <c r="M89" s="13">
        <f>ROUND(GetItaISData!P89/1000, 3)</f>
        <v>0</v>
      </c>
      <c r="N89" s="13">
        <f>ROUND(GetItaISData!Q89/1000, 3)</f>
        <v>0</v>
      </c>
      <c r="O89" s="13">
        <f>ROUND(GetItaISData!R89/1000, 3)</f>
        <v>0</v>
      </c>
      <c r="P89" s="13">
        <f>ROUND(GetItaISData!S89/1000, 3)</f>
        <v>0</v>
      </c>
      <c r="Q89" s="13">
        <f>ROUND(GetItaISData!T89/1000, 3)</f>
        <v>0</v>
      </c>
      <c r="R89" s="13">
        <f>ROUND(GetItaISData!U89/1000, 3)</f>
        <v>0</v>
      </c>
      <c r="S89" s="13">
        <f>ROUND(GetItaISData!V89/1000, 3)</f>
        <v>0</v>
      </c>
      <c r="T89" s="13">
        <f>ROUND(GetItaISData!W89/1000, 3)</f>
        <v>0</v>
      </c>
      <c r="U89" s="13">
        <f>ROUND(GetItaISData!X89/1000, 3)</f>
        <v>0</v>
      </c>
      <c r="V89" s="13">
        <f>ROUND(GetItaISData!Y89/1000, 3)</f>
        <v>0</v>
      </c>
      <c r="W89" s="13">
        <f ca="1">Compiler!C89</f>
        <v>0</v>
      </c>
      <c r="X89" s="13">
        <f ca="1">Compiler!D89</f>
        <v>0</v>
      </c>
      <c r="Y89" s="13">
        <f ca="1">Compiler!E89</f>
        <v>0</v>
      </c>
      <c r="Z89" s="13" t="str">
        <f ca="1">Compiler!F89</f>
        <v/>
      </c>
      <c r="AA89" s="13" t="str">
        <f ca="1">Compiler!G89</f>
        <v/>
      </c>
      <c r="AB89" s="111" t="str">
        <f ca="1">Compiler!H89</f>
        <v/>
      </c>
      <c r="AC89" s="111" t="str">
        <f ca="1">Compiler!I89</f>
        <v/>
      </c>
      <c r="AD89" s="111" t="str">
        <f ca="1">Compiler!J89</f>
        <v/>
      </c>
      <c r="AE89" s="111" t="str">
        <f ca="1">Compiler!K89</f>
        <v/>
      </c>
      <c r="AF89" s="111" t="str">
        <f ca="1">Compiler!L89</f>
        <v/>
      </c>
      <c r="AG89" s="111" t="str">
        <f ca="1">Compiler!M89</f>
        <v/>
      </c>
      <c r="AH89" s="111" t="str">
        <f ca="1">Compiler!N89</f>
        <v/>
      </c>
    </row>
    <row r="90" spans="1:34" x14ac:dyDescent="0.3">
      <c r="A90" s="5">
        <v>69</v>
      </c>
      <c r="B90" s="3" t="s">
        <v>39</v>
      </c>
      <c r="C90" s="13">
        <f>C11-C52</f>
        <v>0</v>
      </c>
      <c r="D90" s="13">
        <f t="shared" ref="D90:V90" si="44">D11-D52</f>
        <v>0</v>
      </c>
      <c r="E90" s="13">
        <f t="shared" si="44"/>
        <v>0</v>
      </c>
      <c r="F90" s="13">
        <f t="shared" si="44"/>
        <v>0</v>
      </c>
      <c r="G90" s="13">
        <f t="shared" si="44"/>
        <v>0</v>
      </c>
      <c r="H90" s="13">
        <f t="shared" si="44"/>
        <v>0</v>
      </c>
      <c r="I90" s="13">
        <f t="shared" si="44"/>
        <v>0</v>
      </c>
      <c r="J90" s="13">
        <f t="shared" si="44"/>
        <v>0</v>
      </c>
      <c r="K90" s="13">
        <f t="shared" si="44"/>
        <v>0</v>
      </c>
      <c r="L90" s="13">
        <f t="shared" si="44"/>
        <v>0</v>
      </c>
      <c r="M90" s="13">
        <f t="shared" si="44"/>
        <v>0</v>
      </c>
      <c r="N90" s="13">
        <f t="shared" si="44"/>
        <v>0</v>
      </c>
      <c r="O90" s="13">
        <f t="shared" si="44"/>
        <v>0</v>
      </c>
      <c r="P90" s="13">
        <f t="shared" si="44"/>
        <v>0</v>
      </c>
      <c r="Q90" s="13">
        <f t="shared" si="44"/>
        <v>0</v>
      </c>
      <c r="R90" s="13">
        <f t="shared" si="44"/>
        <v>0</v>
      </c>
      <c r="S90" s="13">
        <f t="shared" si="44"/>
        <v>0</v>
      </c>
      <c r="T90" s="13">
        <f t="shared" si="44"/>
        <v>0</v>
      </c>
      <c r="U90" s="13">
        <f t="shared" si="44"/>
        <v>0</v>
      </c>
      <c r="V90" s="13">
        <f t="shared" si="44"/>
        <v>0</v>
      </c>
      <c r="W90" s="13">
        <f ca="1">Compiler!C90</f>
        <v>0</v>
      </c>
      <c r="X90" s="13">
        <f ca="1">Compiler!D90</f>
        <v>0</v>
      </c>
      <c r="Y90" s="13">
        <f ca="1">Compiler!E90</f>
        <v>0</v>
      </c>
      <c r="Z90" s="13" t="str">
        <f ca="1">Compiler!F90</f>
        <v/>
      </c>
      <c r="AA90" s="13" t="str">
        <f ca="1">Compiler!G90</f>
        <v/>
      </c>
      <c r="AB90" s="111" t="str">
        <f ca="1">Compiler!H90</f>
        <v/>
      </c>
      <c r="AC90" s="111" t="str">
        <f ca="1">Compiler!I90</f>
        <v/>
      </c>
      <c r="AD90" s="111" t="str">
        <f ca="1">Compiler!J90</f>
        <v/>
      </c>
      <c r="AE90" s="111" t="str">
        <f ca="1">Compiler!K90</f>
        <v/>
      </c>
      <c r="AF90" s="111" t="str">
        <f ca="1">Compiler!L90</f>
        <v/>
      </c>
      <c r="AG90" s="111" t="str">
        <f ca="1">Compiler!M90</f>
        <v/>
      </c>
      <c r="AH90" s="111" t="str">
        <f ca="1">Compiler!N90</f>
        <v/>
      </c>
    </row>
    <row r="91" spans="1:34" x14ac:dyDescent="0.3">
      <c r="A91" s="5">
        <v>70</v>
      </c>
      <c r="B91" s="3" t="s">
        <v>70</v>
      </c>
      <c r="C91" s="13">
        <f>ROUND(GetItaISData!F91/1000, 3)</f>
        <v>0</v>
      </c>
      <c r="D91" s="13">
        <f>ROUND(GetItaISData!G91/1000, 3)</f>
        <v>0</v>
      </c>
      <c r="E91" s="13">
        <f>ROUND(GetItaISData!H91/1000, 3)</f>
        <v>0</v>
      </c>
      <c r="F91" s="13">
        <f>ROUND(GetItaISData!I91/1000, 3)</f>
        <v>0</v>
      </c>
      <c r="G91" s="13">
        <f>ROUND(GetItaISData!J91/1000, 3)</f>
        <v>0</v>
      </c>
      <c r="H91" s="13">
        <f>ROUND(GetItaISData!K91/1000, 3)</f>
        <v>0</v>
      </c>
      <c r="I91" s="13">
        <f>ROUND(GetItaISData!L91/1000, 3)</f>
        <v>0</v>
      </c>
      <c r="J91" s="13">
        <f>ROUND(GetItaISData!M91/1000, 3)</f>
        <v>0</v>
      </c>
      <c r="K91" s="13">
        <f>ROUND(GetItaISData!N91/1000, 3)</f>
        <v>0</v>
      </c>
      <c r="L91" s="13">
        <f>ROUND(GetItaISData!O91/1000, 3)</f>
        <v>0</v>
      </c>
      <c r="M91" s="13">
        <f>ROUND(GetItaISData!P91/1000, 3)</f>
        <v>0</v>
      </c>
      <c r="N91" s="13">
        <f>ROUND(GetItaISData!Q91/1000, 3)</f>
        <v>0</v>
      </c>
      <c r="O91" s="13">
        <f>ROUND(GetItaISData!R91/1000, 3)</f>
        <v>0</v>
      </c>
      <c r="P91" s="13">
        <f>ROUND(GetItaISData!S91/1000, 3)</f>
        <v>0</v>
      </c>
      <c r="Q91" s="13">
        <f>ROUND(GetItaISData!T91/1000, 3)</f>
        <v>0</v>
      </c>
      <c r="R91" s="13">
        <f>ROUND(GetItaISData!U91/1000, 3)</f>
        <v>0</v>
      </c>
      <c r="S91" s="13">
        <f>ROUND(GetItaISData!V91/1000, 3)</f>
        <v>0</v>
      </c>
      <c r="T91" s="13">
        <f>ROUND(GetItaISData!W91/1000, 3)</f>
        <v>0</v>
      </c>
      <c r="U91" s="13">
        <f>ROUND(GetItaISData!X91/1000, 3)</f>
        <v>0</v>
      </c>
      <c r="V91" s="13">
        <f>ROUND(GetItaISData!Y91/1000, 3)</f>
        <v>0</v>
      </c>
      <c r="W91" s="13">
        <f ca="1">Compiler!C91</f>
        <v>0</v>
      </c>
      <c r="X91" s="13">
        <f ca="1">Compiler!D91</f>
        <v>0</v>
      </c>
      <c r="Y91" s="13">
        <f ca="1">Compiler!E91</f>
        <v>0</v>
      </c>
      <c r="Z91" s="13" t="str">
        <f ca="1">Compiler!F91</f>
        <v/>
      </c>
      <c r="AA91" s="13" t="str">
        <f ca="1">Compiler!G91</f>
        <v/>
      </c>
      <c r="AB91" s="111" t="str">
        <f ca="1">Compiler!H91</f>
        <v/>
      </c>
      <c r="AC91" s="111" t="str">
        <f ca="1">Compiler!I91</f>
        <v/>
      </c>
      <c r="AD91" s="111" t="str">
        <f ca="1">Compiler!J91</f>
        <v/>
      </c>
      <c r="AE91" s="111" t="str">
        <f ca="1">Compiler!K91</f>
        <v/>
      </c>
      <c r="AF91" s="111" t="str">
        <f ca="1">Compiler!L91</f>
        <v/>
      </c>
      <c r="AG91" s="111" t="str">
        <f ca="1">Compiler!M91</f>
        <v/>
      </c>
      <c r="AH91" s="111" t="str">
        <f ca="1">Compiler!N91</f>
        <v/>
      </c>
    </row>
    <row r="92" spans="1:34" x14ac:dyDescent="0.3">
      <c r="A92" s="5"/>
      <c r="B92" s="3"/>
      <c r="C92" s="13"/>
      <c r="D92" s="13"/>
      <c r="E92" s="13"/>
      <c r="F92" s="13"/>
      <c r="G92" s="13"/>
      <c r="H92" s="13"/>
      <c r="I92" s="13"/>
      <c r="J92" s="13"/>
      <c r="K92" s="13"/>
      <c r="L92" s="13"/>
      <c r="M92" s="13"/>
      <c r="N92" s="13"/>
      <c r="O92" s="13"/>
      <c r="P92" s="13"/>
      <c r="Q92" s="13"/>
      <c r="R92" s="13"/>
      <c r="S92" s="13"/>
      <c r="T92" s="13"/>
      <c r="U92" s="13"/>
      <c r="V92" s="13"/>
      <c r="W92" s="13"/>
      <c r="X92" s="13"/>
      <c r="Y92" s="13"/>
      <c r="Z92" s="13"/>
      <c r="AA92" s="13"/>
      <c r="AB92" s="111"/>
      <c r="AC92" s="111"/>
      <c r="AD92" s="111"/>
      <c r="AE92" s="111"/>
      <c r="AF92" s="111"/>
      <c r="AG92" s="111"/>
      <c r="AH92" s="111"/>
    </row>
    <row r="93" spans="1:34" x14ac:dyDescent="0.3">
      <c r="A93" s="5"/>
      <c r="B93" s="3"/>
      <c r="C93" s="13"/>
      <c r="D93" s="13"/>
      <c r="E93" s="13"/>
      <c r="F93" s="13"/>
      <c r="G93" s="13"/>
      <c r="H93" s="13"/>
      <c r="I93" s="13"/>
      <c r="J93" s="13"/>
      <c r="K93" s="13"/>
      <c r="L93" s="13"/>
      <c r="M93" s="13"/>
      <c r="N93" s="13"/>
      <c r="O93" s="13"/>
      <c r="P93" s="13"/>
      <c r="Q93" s="13"/>
      <c r="R93" s="13"/>
      <c r="S93" s="13"/>
      <c r="T93" s="13"/>
      <c r="U93" s="13"/>
      <c r="V93" s="13"/>
      <c r="W93" s="13"/>
      <c r="X93" s="13"/>
      <c r="Y93" s="13"/>
      <c r="Z93" s="13"/>
      <c r="AA93" s="13"/>
      <c r="AB93" s="111"/>
      <c r="AC93" s="111"/>
      <c r="AD93" s="111"/>
      <c r="AE93" s="111"/>
      <c r="AF93" s="111"/>
      <c r="AG93" s="111"/>
      <c r="AH93" s="111"/>
    </row>
    <row r="94" spans="1:34" x14ac:dyDescent="0.3">
      <c r="A94" s="5"/>
      <c r="B94" s="34" t="s">
        <v>24</v>
      </c>
      <c r="C94" s="13"/>
      <c r="D94" s="13"/>
      <c r="E94" s="13"/>
      <c r="F94" s="13"/>
      <c r="G94" s="13"/>
      <c r="H94" s="13"/>
      <c r="I94" s="13"/>
      <c r="J94" s="13"/>
      <c r="K94" s="13"/>
      <c r="L94" s="13"/>
      <c r="M94" s="13"/>
      <c r="N94" s="13"/>
      <c r="O94" s="13"/>
      <c r="P94" s="13"/>
      <c r="Q94" s="13"/>
      <c r="R94" s="13"/>
      <c r="S94" s="13"/>
      <c r="T94" s="13"/>
      <c r="U94" s="13"/>
      <c r="V94" s="13"/>
      <c r="W94" s="13"/>
      <c r="X94" s="13"/>
      <c r="Y94" s="13"/>
      <c r="Z94" s="13"/>
      <c r="AA94" s="13"/>
      <c r="AB94" s="111"/>
      <c r="AC94" s="111"/>
      <c r="AD94" s="111"/>
      <c r="AE94" s="111"/>
      <c r="AF94" s="111"/>
      <c r="AG94" s="111"/>
      <c r="AH94" s="111"/>
    </row>
    <row r="95" spans="1:34" ht="13.75" x14ac:dyDescent="0.3">
      <c r="A95" s="5"/>
      <c r="B95" s="32" t="s">
        <v>131</v>
      </c>
      <c r="C95" s="13"/>
      <c r="D95" s="13"/>
      <c r="E95" s="13"/>
      <c r="F95" s="13"/>
      <c r="G95" s="13"/>
      <c r="H95" s="13"/>
      <c r="I95" s="13"/>
      <c r="J95" s="13"/>
      <c r="K95" s="13"/>
      <c r="L95" s="13"/>
      <c r="M95" s="13"/>
      <c r="N95" s="13"/>
      <c r="O95" s="13"/>
      <c r="P95" s="13"/>
      <c r="Q95" s="13"/>
      <c r="R95" s="13"/>
      <c r="S95" s="13"/>
      <c r="T95" s="13"/>
      <c r="U95" s="13"/>
      <c r="V95" s="13"/>
      <c r="W95" s="13"/>
      <c r="X95" s="13"/>
      <c r="Y95" s="13"/>
      <c r="Z95" s="13"/>
      <c r="AA95" s="13"/>
      <c r="AB95" s="111"/>
      <c r="AC95" s="111"/>
      <c r="AD95" s="111"/>
      <c r="AE95" s="111"/>
      <c r="AF95" s="111"/>
      <c r="AG95" s="111"/>
      <c r="AH95" s="111"/>
    </row>
    <row r="96" spans="1:34" x14ac:dyDescent="0.3">
      <c r="A96" s="5">
        <v>71</v>
      </c>
      <c r="B96" s="22" t="s">
        <v>37</v>
      </c>
      <c r="C96" s="13">
        <f>ROUND(HistoricalAMNE!C96,3)</f>
        <v>2160.7089999999998</v>
      </c>
      <c r="D96" s="13">
        <f>ROUND(HistoricalAMNE!D96,3)</f>
        <v>2406.7559999999999</v>
      </c>
      <c r="E96" s="13">
        <f>ROUND(HistoricalAMNE!E96,3)</f>
        <v>2423.9589999999998</v>
      </c>
      <c r="F96" s="13">
        <f>ROUND(HistoricalAMNE!F96,3)</f>
        <v>2425.8969999999999</v>
      </c>
      <c r="G96" s="13">
        <f>ROUND(HistoricalAMNE!G96,3)</f>
        <v>2692.32</v>
      </c>
      <c r="H96" s="13">
        <f>ROUND(HistoricalAMNE!H96,3)</f>
        <v>3092.4360000000001</v>
      </c>
      <c r="I96" s="13">
        <f>ROUND(HistoricalAMNE!I96,3)</f>
        <v>3543.982</v>
      </c>
      <c r="J96" s="13">
        <f>ROUND(HistoricalAMNE!J96,3)</f>
        <v>3722.607</v>
      </c>
      <c r="K96" s="13">
        <f>ROUND(HistoricalAMNE!K96,3)</f>
        <v>4560.4219999999996</v>
      </c>
      <c r="L96" s="13">
        <f>ROUND(HistoricalAMNE!L96,3)</f>
        <v>5044.1880000000001</v>
      </c>
      <c r="M96" s="13">
        <f>ROUND(HistoricalAMNE!M96,3)</f>
        <v>4446.4790000000003</v>
      </c>
      <c r="N96" s="13">
        <f>ROUND(HistoricalAMNE!N96,3)</f>
        <v>4794.2690000000002</v>
      </c>
      <c r="O96" s="13">
        <f>ROUND(HistoricalAMNE!O96,3)</f>
        <v>5413.0789999999997</v>
      </c>
      <c r="P96" s="13">
        <f>ROUND(HistoricalAMNE!P96,3)</f>
        <v>5529.04</v>
      </c>
      <c r="Q96" s="13">
        <f>ROUND(HistoricalAMNE!Q96,3)</f>
        <v>5616.8469999999998</v>
      </c>
      <c r="R96" s="13">
        <f>ROUND(HistoricalAMNE!R96,3)</f>
        <v>6029.1710000000003</v>
      </c>
      <c r="S96" s="13">
        <f>ROUND(HistoricalAMNE!S96,3)</f>
        <v>5511.2749999999996</v>
      </c>
      <c r="T96" s="13">
        <f>ROUND(HistoricalAMNE!T96,3)</f>
        <v>5341.9189999999999</v>
      </c>
      <c r="U96" s="13">
        <f>ROUND(HistoricalAMNE!U96,3)</f>
        <v>5760.0940000000001</v>
      </c>
      <c r="V96" s="13">
        <f>ROUND(HistoricalAMNE!V96,3)</f>
        <v>6186.2030000000004</v>
      </c>
      <c r="W96" s="13">
        <f ca="1">Compiler!C96</f>
        <v>0</v>
      </c>
      <c r="X96" s="13">
        <f ca="1">Compiler!D96</f>
        <v>0</v>
      </c>
      <c r="Y96" s="13" t="str">
        <f ca="1">Compiler!E96</f>
        <v>n.a.</v>
      </c>
      <c r="Z96" s="13" t="str">
        <f ca="1">Compiler!F96</f>
        <v/>
      </c>
      <c r="AA96" s="13" t="str">
        <f ca="1">Compiler!G96</f>
        <v/>
      </c>
      <c r="AB96" s="111" t="str">
        <f ca="1">Compiler!H96</f>
        <v/>
      </c>
      <c r="AC96" s="111" t="str">
        <f ca="1">Compiler!I96</f>
        <v/>
      </c>
      <c r="AD96" s="111" t="str">
        <f ca="1">Compiler!J96</f>
        <v/>
      </c>
      <c r="AE96" s="111" t="str">
        <f ca="1">Compiler!K96</f>
        <v/>
      </c>
      <c r="AF96" s="111" t="str">
        <f ca="1">Compiler!L96</f>
        <v/>
      </c>
      <c r="AG96" s="111" t="str">
        <f ca="1">Compiler!M96</f>
        <v/>
      </c>
      <c r="AH96" s="111" t="str">
        <f ca="1">Compiler!N96</f>
        <v/>
      </c>
    </row>
    <row r="97" spans="1:34" x14ac:dyDescent="0.3">
      <c r="A97" s="5">
        <v>72</v>
      </c>
      <c r="B97" s="22" t="s">
        <v>25</v>
      </c>
      <c r="C97" s="13">
        <f>ROUND(HistoricalAMNE!C97,3)</f>
        <v>1914.4090000000001</v>
      </c>
      <c r="D97" s="13">
        <f>ROUND(HistoricalAMNE!D97,3)</f>
        <v>2146.056</v>
      </c>
      <c r="E97" s="13">
        <f>ROUND(HistoricalAMNE!E97,3)</f>
        <v>2174.4589999999998</v>
      </c>
      <c r="F97" s="13">
        <f>ROUND(HistoricalAMNE!F97,3)</f>
        <v>2193.0970000000002</v>
      </c>
      <c r="G97" s="13">
        <f>ROUND(HistoricalAMNE!G97,3)</f>
        <v>2449.7199999999998</v>
      </c>
      <c r="H97" s="13">
        <f>ROUND(HistoricalAMNE!H97,3)</f>
        <v>2828.4360000000001</v>
      </c>
      <c r="I97" s="13">
        <f>ROUND(HistoricalAMNE!I97,3)</f>
        <v>3250.8820000000001</v>
      </c>
      <c r="J97" s="13">
        <f>ROUND(HistoricalAMNE!J97,3)</f>
        <v>3399.68</v>
      </c>
      <c r="K97" s="13">
        <f>ROUND(HistoricalAMNE!K97,3)</f>
        <v>4196.0190000000002</v>
      </c>
      <c r="L97" s="13">
        <f>ROUND(HistoricalAMNE!L97,3)</f>
        <v>4661.7520000000004</v>
      </c>
      <c r="M97" s="13">
        <f>ROUND(HistoricalAMNE!M97,3)</f>
        <v>4104.7290000000003</v>
      </c>
      <c r="N97" s="13">
        <f>ROUND(HistoricalAMNE!N97,3)</f>
        <v>4411.0749999999998</v>
      </c>
      <c r="O97" s="13">
        <f>ROUND(HistoricalAMNE!O97,3)</f>
        <v>4987.2020000000002</v>
      </c>
      <c r="P97" s="13">
        <f>ROUND(HistoricalAMNE!P97,3)</f>
        <v>5092.2920000000004</v>
      </c>
      <c r="Q97" s="13">
        <f>ROUND(HistoricalAMNE!Q97,3)</f>
        <v>5157.9669999999996</v>
      </c>
      <c r="R97" s="13">
        <f>ROUND(HistoricalAMNE!R97,3)</f>
        <v>5521.99</v>
      </c>
      <c r="S97" s="13">
        <f>ROUND(HistoricalAMNE!S97,3)</f>
        <v>5010.4269999999997</v>
      </c>
      <c r="T97" s="13">
        <f>ROUND(HistoricalAMNE!T97,3)</f>
        <v>4827.8310000000001</v>
      </c>
      <c r="U97" s="13">
        <f>ROUND(HistoricalAMNE!U97,3)</f>
        <v>5214.3230000000003</v>
      </c>
      <c r="V97" s="13">
        <f>ROUND(HistoricalAMNE!V97,3)</f>
        <v>5625.7340000000004</v>
      </c>
      <c r="W97" s="13">
        <f ca="1">Compiler!C97</f>
        <v>0</v>
      </c>
      <c r="X97" s="13">
        <f ca="1">Compiler!D97</f>
        <v>0</v>
      </c>
      <c r="Y97" s="13" t="str">
        <f ca="1">Compiler!E97</f>
        <v>n.a.</v>
      </c>
      <c r="Z97" s="13" t="str">
        <f ca="1">Compiler!F97</f>
        <v/>
      </c>
      <c r="AA97" s="13" t="str">
        <f ca="1">Compiler!G97</f>
        <v/>
      </c>
      <c r="AB97" s="111" t="str">
        <f ca="1">Compiler!H97</f>
        <v/>
      </c>
      <c r="AC97" s="111" t="str">
        <f ca="1">Compiler!I97</f>
        <v/>
      </c>
      <c r="AD97" s="111" t="str">
        <f ca="1">Compiler!J97</f>
        <v/>
      </c>
      <c r="AE97" s="111" t="str">
        <f ca="1">Compiler!K97</f>
        <v/>
      </c>
      <c r="AF97" s="111" t="str">
        <f ca="1">Compiler!L97</f>
        <v/>
      </c>
      <c r="AG97" s="111" t="str">
        <f ca="1">Compiler!M97</f>
        <v/>
      </c>
      <c r="AH97" s="111" t="str">
        <f ca="1">Compiler!N97</f>
        <v/>
      </c>
    </row>
    <row r="98" spans="1:34" x14ac:dyDescent="0.3">
      <c r="A98" s="5">
        <v>73</v>
      </c>
      <c r="B98" s="22" t="s">
        <v>26</v>
      </c>
      <c r="C98" s="13">
        <f>ROUND(HistoricalAMNE!C98,3)</f>
        <v>666.66499999999996</v>
      </c>
      <c r="D98" s="13">
        <f>ROUND(HistoricalAMNE!D98,3)</f>
        <v>702.94</v>
      </c>
      <c r="E98" s="13">
        <f>ROUND(HistoricalAMNE!E98,3)</f>
        <v>683.41700000000003</v>
      </c>
      <c r="F98" s="13">
        <f>ROUND(HistoricalAMNE!F98,3)</f>
        <v>704.45299999999997</v>
      </c>
      <c r="G98" s="13">
        <f>ROUND(HistoricalAMNE!G98,3)</f>
        <v>808.40800000000002</v>
      </c>
      <c r="H98" s="13">
        <f>ROUND(HistoricalAMNE!H98,3)</f>
        <v>948.899</v>
      </c>
      <c r="I98" s="13">
        <f>ROUND(HistoricalAMNE!I98,3)</f>
        <v>1049.979</v>
      </c>
      <c r="J98" s="13">
        <f>ROUND(HistoricalAMNE!J98,3)</f>
        <v>1151.1389999999999</v>
      </c>
      <c r="K98" s="13">
        <f>ROUND(HistoricalAMNE!K98,3)</f>
        <v>1346.1</v>
      </c>
      <c r="L98" s="13">
        <f>ROUND(HistoricalAMNE!L98,3)</f>
        <v>1466.7</v>
      </c>
      <c r="M98" s="13">
        <f>ROUND(HistoricalAMNE!M98,3)</f>
        <v>1350.0170000000001</v>
      </c>
      <c r="N98" s="13">
        <f>ROUND(HistoricalAMNE!N98,3)</f>
        <v>1458.0719999999999</v>
      </c>
      <c r="O98" s="13">
        <f>ROUND(HistoricalAMNE!O98,3)</f>
        <v>1651.106</v>
      </c>
      <c r="P98" s="13">
        <f>ROUND(HistoricalAMNE!P98,3)</f>
        <v>1660.971</v>
      </c>
      <c r="Q98" s="13">
        <f>ROUND(HistoricalAMNE!Q98,3)</f>
        <v>1639.4760000000001</v>
      </c>
      <c r="R98" s="13">
        <f>ROUND(HistoricalAMNE!R98,3)</f>
        <v>1738.7439999999999</v>
      </c>
      <c r="S98" s="13">
        <f>ROUND(HistoricalAMNE!S98,3)</f>
        <v>1568.8889999999999</v>
      </c>
      <c r="T98" s="13">
        <f>ROUND(HistoricalAMNE!T98,3)</f>
        <v>1486.5809999999999</v>
      </c>
      <c r="U98" s="13">
        <f>ROUND(HistoricalAMNE!U98,3)</f>
        <v>1633.934</v>
      </c>
      <c r="V98" s="13">
        <f>ROUND(HistoricalAMNE!V98,3)</f>
        <v>1671.0609999999999</v>
      </c>
      <c r="W98" s="13">
        <f ca="1">Compiler!C98</f>
        <v>0</v>
      </c>
      <c r="X98" s="13">
        <f ca="1">Compiler!D98</f>
        <v>0</v>
      </c>
      <c r="Y98" s="13" t="str">
        <f ca="1">Compiler!E98</f>
        <v>n.a.</v>
      </c>
      <c r="Z98" s="13" t="str">
        <f ca="1">Compiler!F98</f>
        <v/>
      </c>
      <c r="AA98" s="13" t="str">
        <f ca="1">Compiler!G98</f>
        <v/>
      </c>
      <c r="AB98" s="111" t="str">
        <f ca="1">Compiler!H98</f>
        <v/>
      </c>
      <c r="AC98" s="111" t="str">
        <f ca="1">Compiler!I98</f>
        <v/>
      </c>
      <c r="AD98" s="111" t="str">
        <f ca="1">Compiler!J98</f>
        <v/>
      </c>
      <c r="AE98" s="111" t="str">
        <f ca="1">Compiler!K98</f>
        <v/>
      </c>
      <c r="AF98" s="111" t="str">
        <f ca="1">Compiler!L98</f>
        <v/>
      </c>
      <c r="AG98" s="111" t="str">
        <f ca="1">Compiler!M98</f>
        <v/>
      </c>
      <c r="AH98" s="111" t="str">
        <f ca="1">Compiler!N98</f>
        <v/>
      </c>
    </row>
    <row r="99" spans="1:34" ht="14.15" x14ac:dyDescent="0.3">
      <c r="A99" s="5">
        <v>74</v>
      </c>
      <c r="B99" s="22" t="s">
        <v>52</v>
      </c>
      <c r="C99" s="13">
        <f>ROUND(HistoricalAMNE!C99,3)</f>
        <v>1247.7439999999999</v>
      </c>
      <c r="D99" s="13">
        <f>ROUND(HistoricalAMNE!D99,3)</f>
        <v>1443.116</v>
      </c>
      <c r="E99" s="13">
        <f>ROUND(HistoricalAMNE!E99,3)</f>
        <v>1491.0429999999999</v>
      </c>
      <c r="F99" s="13">
        <f>ROUND(HistoricalAMNE!F99,3)</f>
        <v>1488.643</v>
      </c>
      <c r="G99" s="13">
        <f>ROUND(HistoricalAMNE!G99,3)</f>
        <v>1641.3119999999999</v>
      </c>
      <c r="H99" s="13">
        <f>ROUND(HistoricalAMNE!H99,3)</f>
        <v>1879.538</v>
      </c>
      <c r="I99" s="13">
        <f>ROUND(HistoricalAMNE!I99,3)</f>
        <v>2200.9029999999998</v>
      </c>
      <c r="J99" s="13">
        <f>ROUND(HistoricalAMNE!J99,3)</f>
        <v>2248.5410000000002</v>
      </c>
      <c r="K99" s="13">
        <f>ROUND(HistoricalAMNE!K99,3)</f>
        <v>2849.9189999999999</v>
      </c>
      <c r="L99" s="13">
        <f>ROUND(HistoricalAMNE!L99,3)</f>
        <v>3195.0520000000001</v>
      </c>
      <c r="M99" s="13">
        <f>ROUND(HistoricalAMNE!M99,3)</f>
        <v>2754.712</v>
      </c>
      <c r="N99" s="13">
        <f>ROUND(HistoricalAMNE!N99,3)</f>
        <v>2953.0030000000002</v>
      </c>
      <c r="O99" s="13">
        <f>ROUND(HistoricalAMNE!O99,3)</f>
        <v>3336.096</v>
      </c>
      <c r="P99" s="13">
        <f>ROUND(HistoricalAMNE!P99,3)</f>
        <v>3431.3209999999999</v>
      </c>
      <c r="Q99" s="13">
        <f>ROUND(HistoricalAMNE!Q99,3)</f>
        <v>3518.491</v>
      </c>
      <c r="R99" s="13">
        <f>ROUND(HistoricalAMNE!R99,3)</f>
        <v>3783.2460000000001</v>
      </c>
      <c r="S99" s="13">
        <f>ROUND(HistoricalAMNE!S99,3)</f>
        <v>3441.538</v>
      </c>
      <c r="T99" s="13">
        <f>ROUND(HistoricalAMNE!T99,3)</f>
        <v>3341.25</v>
      </c>
      <c r="U99" s="13">
        <f>ROUND(HistoricalAMNE!U99,3)</f>
        <v>3580.3890000000001</v>
      </c>
      <c r="V99" s="13">
        <f>ROUND(HistoricalAMNE!V99,3)</f>
        <v>3954.6729999999998</v>
      </c>
      <c r="W99" s="13">
        <f ca="1">Compiler!C99</f>
        <v>0</v>
      </c>
      <c r="X99" s="13">
        <f ca="1">Compiler!D99</f>
        <v>0</v>
      </c>
      <c r="Y99" s="13" t="str">
        <f ca="1">Compiler!E99</f>
        <v>n.a.</v>
      </c>
      <c r="Z99" s="13" t="str">
        <f ca="1">Compiler!F99</f>
        <v/>
      </c>
      <c r="AA99" s="13" t="str">
        <f ca="1">Compiler!G99</f>
        <v/>
      </c>
      <c r="AB99" s="111" t="str">
        <f ca="1">Compiler!H99</f>
        <v/>
      </c>
      <c r="AC99" s="111" t="str">
        <f ca="1">Compiler!I99</f>
        <v/>
      </c>
      <c r="AD99" s="111" t="str">
        <f ca="1">Compiler!J99</f>
        <v/>
      </c>
      <c r="AE99" s="111" t="str">
        <f ca="1">Compiler!K99</f>
        <v/>
      </c>
      <c r="AF99" s="111" t="str">
        <f ca="1">Compiler!L99</f>
        <v/>
      </c>
      <c r="AG99" s="111" t="str">
        <f ca="1">Compiler!M99</f>
        <v/>
      </c>
      <c r="AH99" s="111" t="str">
        <f ca="1">Compiler!N99</f>
        <v/>
      </c>
    </row>
    <row r="100" spans="1:34" x14ac:dyDescent="0.3">
      <c r="A100" s="5">
        <v>75</v>
      </c>
      <c r="B100" s="22" t="s">
        <v>27</v>
      </c>
      <c r="C100" s="13">
        <f>ROUND(HistoricalAMNE!C100,3)</f>
        <v>246.3</v>
      </c>
      <c r="D100" s="13">
        <f>ROUND(HistoricalAMNE!D100,3)</f>
        <v>260.7</v>
      </c>
      <c r="E100" s="13">
        <f>ROUND(HistoricalAMNE!E100,3)</f>
        <v>249.5</v>
      </c>
      <c r="F100" s="13">
        <f>ROUND(HistoricalAMNE!F100,3)</f>
        <v>232.8</v>
      </c>
      <c r="G100" s="13">
        <f>ROUND(HistoricalAMNE!G100,3)</f>
        <v>242.6</v>
      </c>
      <c r="H100" s="13">
        <f>ROUND(HistoricalAMNE!H100,3)</f>
        <v>264</v>
      </c>
      <c r="I100" s="13">
        <f>ROUND(HistoricalAMNE!I100,3)</f>
        <v>293.10000000000002</v>
      </c>
      <c r="J100" s="13">
        <f>ROUND(HistoricalAMNE!J100,3)</f>
        <v>322.92700000000002</v>
      </c>
      <c r="K100" s="13">
        <f>ROUND(HistoricalAMNE!K100,3)</f>
        <v>364.40300000000002</v>
      </c>
      <c r="L100" s="13">
        <f>ROUND(HistoricalAMNE!L100,3)</f>
        <v>382.43599999999998</v>
      </c>
      <c r="M100" s="13">
        <f>ROUND(HistoricalAMNE!M100,3)</f>
        <v>341.75</v>
      </c>
      <c r="N100" s="13">
        <f>ROUND(HistoricalAMNE!N100,3)</f>
        <v>383.19400000000002</v>
      </c>
      <c r="O100" s="13">
        <f>ROUND(HistoricalAMNE!O100,3)</f>
        <v>425.87700000000001</v>
      </c>
      <c r="P100" s="13">
        <f>ROUND(HistoricalAMNE!P100,3)</f>
        <v>436.74799999999999</v>
      </c>
      <c r="Q100" s="13">
        <f>ROUND(HistoricalAMNE!Q100,3)</f>
        <v>458.88</v>
      </c>
      <c r="R100" s="13">
        <f>ROUND(HistoricalAMNE!R100,3)</f>
        <v>507.18099999999998</v>
      </c>
      <c r="S100" s="13">
        <f>ROUND(HistoricalAMNE!S100,3)</f>
        <v>500.84800000000001</v>
      </c>
      <c r="T100" s="13">
        <f>ROUND(HistoricalAMNE!T100,3)</f>
        <v>514.08799999999997</v>
      </c>
      <c r="U100" s="13">
        <f>ROUND(HistoricalAMNE!U100,3)</f>
        <v>545.77099999999996</v>
      </c>
      <c r="V100" s="13">
        <f>ROUND(HistoricalAMNE!V100,3)</f>
        <v>560.46900000000005</v>
      </c>
      <c r="W100" s="13">
        <f ca="1">Compiler!C100</f>
        <v>0</v>
      </c>
      <c r="X100" s="13">
        <f ca="1">Compiler!D100</f>
        <v>0</v>
      </c>
      <c r="Y100" s="13" t="str">
        <f ca="1">Compiler!E100</f>
        <v>n.a.</v>
      </c>
      <c r="Z100" s="13" t="str">
        <f ca="1">Compiler!F100</f>
        <v/>
      </c>
      <c r="AA100" s="13" t="str">
        <f ca="1">Compiler!G100</f>
        <v/>
      </c>
      <c r="AB100" s="111" t="str">
        <f ca="1">Compiler!H100</f>
        <v/>
      </c>
      <c r="AC100" s="111" t="str">
        <f ca="1">Compiler!I100</f>
        <v/>
      </c>
      <c r="AD100" s="111" t="str">
        <f ca="1">Compiler!J100</f>
        <v/>
      </c>
      <c r="AE100" s="111" t="str">
        <f ca="1">Compiler!K100</f>
        <v/>
      </c>
      <c r="AF100" s="111" t="str">
        <f ca="1">Compiler!L100</f>
        <v/>
      </c>
      <c r="AG100" s="111" t="str">
        <f ca="1">Compiler!M100</f>
        <v/>
      </c>
      <c r="AH100" s="111" t="str">
        <f ca="1">Compiler!N100</f>
        <v/>
      </c>
    </row>
    <row r="101" spans="1:34" x14ac:dyDescent="0.3">
      <c r="A101" s="5"/>
      <c r="B101" s="3"/>
      <c r="C101" s="13"/>
      <c r="D101" s="13"/>
      <c r="E101" s="13"/>
      <c r="F101" s="13"/>
      <c r="G101" s="13"/>
      <c r="H101" s="13"/>
      <c r="I101" s="13"/>
      <c r="J101" s="13"/>
      <c r="K101" s="13"/>
      <c r="L101" s="13"/>
      <c r="M101" s="13"/>
      <c r="N101" s="13"/>
      <c r="O101" s="13"/>
      <c r="P101" s="13"/>
      <c r="Q101" s="13"/>
      <c r="R101" s="13"/>
      <c r="S101" s="13"/>
      <c r="T101" s="13"/>
      <c r="U101" s="13"/>
      <c r="V101" s="13"/>
      <c r="W101" s="13"/>
      <c r="X101" s="13"/>
      <c r="Y101" s="13"/>
      <c r="Z101" s="13"/>
      <c r="AA101" s="13"/>
      <c r="AB101" s="111"/>
      <c r="AC101" s="111"/>
      <c r="AD101" s="111"/>
      <c r="AE101" s="111"/>
      <c r="AF101" s="111"/>
      <c r="AG101" s="111"/>
      <c r="AH101" s="111"/>
    </row>
    <row r="102" spans="1:34" ht="13.75" x14ac:dyDescent="0.3">
      <c r="A102" s="5"/>
      <c r="B102" s="32" t="s">
        <v>132</v>
      </c>
      <c r="C102" s="13"/>
      <c r="D102" s="13"/>
      <c r="E102" s="13"/>
      <c r="F102" s="13"/>
      <c r="G102" s="13"/>
      <c r="H102" s="13"/>
      <c r="I102" s="13"/>
      <c r="J102" s="13"/>
      <c r="K102" s="13"/>
      <c r="L102" s="13"/>
      <c r="M102" s="13"/>
      <c r="N102" s="13"/>
      <c r="O102" s="13"/>
      <c r="P102" s="13"/>
      <c r="Q102" s="13"/>
      <c r="R102" s="13"/>
      <c r="S102" s="13"/>
      <c r="T102" s="13"/>
      <c r="U102" s="13"/>
      <c r="V102" s="13"/>
      <c r="W102" s="13"/>
      <c r="X102" s="13"/>
      <c r="Y102" s="13"/>
      <c r="Z102" s="13"/>
      <c r="AA102" s="13"/>
      <c r="AB102" s="111"/>
      <c r="AC102" s="111"/>
      <c r="AD102" s="111"/>
      <c r="AE102" s="111"/>
      <c r="AF102" s="111"/>
      <c r="AG102" s="111"/>
      <c r="AH102" s="111"/>
    </row>
    <row r="103" spans="1:34" x14ac:dyDescent="0.3">
      <c r="A103" s="5">
        <v>76</v>
      </c>
      <c r="B103" s="22" t="s">
        <v>45</v>
      </c>
      <c r="C103" s="13">
        <f>ROUND(HistoricalAMNE!C103,3)</f>
        <v>2056.069</v>
      </c>
      <c r="D103" s="13">
        <f>ROUND(HistoricalAMNE!D103,3)</f>
        <v>2349.8560000000002</v>
      </c>
      <c r="E103" s="13">
        <f>ROUND(HistoricalAMNE!E103,3)</f>
        <v>2318.9180000000001</v>
      </c>
      <c r="F103" s="13">
        <f>ROUND(HistoricalAMNE!F103,3)</f>
        <v>2214.4940000000001</v>
      </c>
      <c r="G103" s="13">
        <f>ROUND(HistoricalAMNE!G103,3)</f>
        <v>2326.0590000000002</v>
      </c>
      <c r="H103" s="13">
        <f>ROUND(HistoricalAMNE!H103,3)</f>
        <v>2543.4070000000002</v>
      </c>
      <c r="I103" s="13">
        <f>ROUND(HistoricalAMNE!I103,3)</f>
        <v>2814.5740000000001</v>
      </c>
      <c r="J103" s="13">
        <f>ROUND(HistoricalAMNE!J103,3)</f>
        <v>3138.3380000000002</v>
      </c>
      <c r="K103" s="13">
        <f>ROUND(HistoricalAMNE!K103,3)</f>
        <v>3613.348</v>
      </c>
      <c r="L103" s="13">
        <f>ROUND(HistoricalAMNE!L103,3)</f>
        <v>3912.51</v>
      </c>
      <c r="M103" s="13">
        <f>ROUND(HistoricalAMNE!M103,3)</f>
        <v>3249.732</v>
      </c>
      <c r="N103" s="13">
        <f>ROUND(HistoricalAMNE!N103,3)</f>
        <v>3434.5630000000001</v>
      </c>
      <c r="O103" s="13">
        <f>ROUND(HistoricalAMNE!O103,3)</f>
        <v>3901.114</v>
      </c>
      <c r="P103" s="13">
        <f>ROUND(HistoricalAMNE!P103,3)</f>
        <v>4219.107</v>
      </c>
      <c r="Q103" s="13">
        <f>ROUND(HistoricalAMNE!Q103,3)</f>
        <v>4351.491</v>
      </c>
      <c r="R103" s="13">
        <f>ROUND(HistoricalAMNE!R103,3)</f>
        <v>4427.3220000000001</v>
      </c>
      <c r="S103" s="13">
        <f>ROUND(HistoricalAMNE!S103,3)</f>
        <v>4309.8890000000001</v>
      </c>
      <c r="T103" s="13">
        <f>ROUND(HistoricalAMNE!T103,3)</f>
        <v>4334.1819999999998</v>
      </c>
      <c r="U103" s="13">
        <f>ROUND(HistoricalAMNE!U103,3)</f>
        <v>4935.6099999999997</v>
      </c>
      <c r="V103" s="13">
        <f>ROUND(HistoricalAMNE!V103,3)</f>
        <v>5358.1049999999996</v>
      </c>
      <c r="W103" s="13">
        <f ca="1">Compiler!C103</f>
        <v>0</v>
      </c>
      <c r="X103" s="13">
        <f ca="1">Compiler!D103</f>
        <v>0</v>
      </c>
      <c r="Y103" s="13" t="str">
        <f ca="1">Compiler!E103</f>
        <v>n.a.</v>
      </c>
      <c r="Z103" s="13" t="str">
        <f ca="1">Compiler!F103</f>
        <v/>
      </c>
      <c r="AA103" s="13" t="str">
        <f ca="1">Compiler!G103</f>
        <v/>
      </c>
      <c r="AB103" s="111" t="str">
        <f ca="1">Compiler!H103</f>
        <v/>
      </c>
      <c r="AC103" s="111" t="str">
        <f ca="1">Compiler!I103</f>
        <v/>
      </c>
      <c r="AD103" s="111" t="str">
        <f ca="1">Compiler!J103</f>
        <v/>
      </c>
      <c r="AE103" s="111" t="str">
        <f ca="1">Compiler!K103</f>
        <v/>
      </c>
      <c r="AF103" s="111" t="str">
        <f ca="1">Compiler!L103</f>
        <v/>
      </c>
      <c r="AG103" s="111" t="str">
        <f ca="1">Compiler!M103</f>
        <v/>
      </c>
      <c r="AH103" s="111" t="str">
        <f ca="1">Compiler!N103</f>
        <v/>
      </c>
    </row>
    <row r="104" spans="1:34" x14ac:dyDescent="0.3">
      <c r="A104" s="5">
        <v>77</v>
      </c>
      <c r="B104" s="22" t="s">
        <v>28</v>
      </c>
      <c r="C104" s="13">
        <f>ROUND(HistoricalAMNE!C104,3)</f>
        <v>1713.3689999999999</v>
      </c>
      <c r="D104" s="13">
        <f>ROUND(HistoricalAMNE!D104,3)</f>
        <v>1956.7560000000001</v>
      </c>
      <c r="E104" s="13">
        <f>ROUND(HistoricalAMNE!E104,3)</f>
        <v>1949.318</v>
      </c>
      <c r="F104" s="13">
        <f>ROUND(HistoricalAMNE!F104,3)</f>
        <v>1841.694</v>
      </c>
      <c r="G104" s="13">
        <f>ROUND(HistoricalAMNE!G104,3)</f>
        <v>1932.759</v>
      </c>
      <c r="H104" s="13">
        <f>ROUND(HistoricalAMNE!H104,3)</f>
        <v>2105.9070000000002</v>
      </c>
      <c r="I104" s="13">
        <f>ROUND(HistoricalAMNE!I104,3)</f>
        <v>2319.5740000000001</v>
      </c>
      <c r="J104" s="13">
        <f>ROUND(HistoricalAMNE!J104,3)</f>
        <v>2592.33</v>
      </c>
      <c r="K104" s="13">
        <f>ROUND(HistoricalAMNE!K104,3)</f>
        <v>3013.4769999999999</v>
      </c>
      <c r="L104" s="13">
        <f>ROUND(HistoricalAMNE!L104,3)</f>
        <v>3249.5940000000001</v>
      </c>
      <c r="M104" s="13">
        <f>ROUND(HistoricalAMNE!M104,3)</f>
        <v>2693.7020000000002</v>
      </c>
      <c r="N104" s="13">
        <f>ROUND(HistoricalAMNE!N104,3)</f>
        <v>2824.933</v>
      </c>
      <c r="O104" s="13">
        <f>ROUND(HistoricalAMNE!O104,3)</f>
        <v>3204.297</v>
      </c>
      <c r="P104" s="13">
        <f>ROUND(HistoricalAMNE!P104,3)</f>
        <v>3499.3270000000002</v>
      </c>
      <c r="Q104" s="13">
        <f>ROUND(HistoricalAMNE!Q104,3)</f>
        <v>3584.422</v>
      </c>
      <c r="R104" s="13">
        <f>ROUND(HistoricalAMNE!R104,3)</f>
        <v>3646.4279999999999</v>
      </c>
      <c r="S104" s="13">
        <f>ROUND(HistoricalAMNE!S104,3)</f>
        <v>3551.2669999999998</v>
      </c>
      <c r="T104" s="13">
        <f>ROUND(HistoricalAMNE!T104,3)</f>
        <v>3635.86</v>
      </c>
      <c r="U104" s="13">
        <f>ROUND(HistoricalAMNE!U104,3)</f>
        <v>4175.7579999999998</v>
      </c>
      <c r="V104" s="13">
        <f>ROUND(HistoricalAMNE!V104,3)</f>
        <v>4541.7619999999997</v>
      </c>
      <c r="W104" s="13">
        <f ca="1">Compiler!C104</f>
        <v>0</v>
      </c>
      <c r="X104" s="13">
        <f ca="1">Compiler!D104</f>
        <v>0</v>
      </c>
      <c r="Y104" s="13" t="str">
        <f ca="1">Compiler!E104</f>
        <v>n.a.</v>
      </c>
      <c r="Z104" s="13" t="str">
        <f ca="1">Compiler!F104</f>
        <v/>
      </c>
      <c r="AA104" s="13" t="str">
        <f ca="1">Compiler!G104</f>
        <v/>
      </c>
      <c r="AB104" s="111" t="str">
        <f ca="1">Compiler!H104</f>
        <v/>
      </c>
      <c r="AC104" s="111" t="str">
        <f ca="1">Compiler!I104</f>
        <v/>
      </c>
      <c r="AD104" s="111" t="str">
        <f ca="1">Compiler!J104</f>
        <v/>
      </c>
      <c r="AE104" s="111" t="str">
        <f ca="1">Compiler!K104</f>
        <v/>
      </c>
      <c r="AF104" s="111" t="str">
        <f ca="1">Compiler!L104</f>
        <v/>
      </c>
      <c r="AG104" s="111" t="str">
        <f ca="1">Compiler!M104</f>
        <v/>
      </c>
      <c r="AH104" s="111" t="str">
        <f ca="1">Compiler!N104</f>
        <v/>
      </c>
    </row>
    <row r="105" spans="1:34" x14ac:dyDescent="0.3">
      <c r="A105" s="5">
        <v>78</v>
      </c>
      <c r="B105" s="22" t="s">
        <v>29</v>
      </c>
      <c r="C105" s="13">
        <f>ROUND(HistoricalAMNE!C105,3)</f>
        <v>457.70699999999999</v>
      </c>
      <c r="D105" s="13">
        <f>ROUND(HistoricalAMNE!D105,3)</f>
        <v>516.66399999999999</v>
      </c>
      <c r="E105" s="13">
        <f>ROUND(HistoricalAMNE!E105,3)</f>
        <v>476.971</v>
      </c>
      <c r="F105" s="13">
        <f>ROUND(HistoricalAMNE!F105,3)</f>
        <v>502.69499999999999</v>
      </c>
      <c r="G105" s="13">
        <f>ROUND(HistoricalAMNE!G105,3)</f>
        <v>519.92700000000002</v>
      </c>
      <c r="H105" s="13">
        <f>ROUND(HistoricalAMNE!H105,3)</f>
        <v>563.53499999999997</v>
      </c>
      <c r="I105" s="13">
        <f>ROUND(HistoricalAMNE!I105,3)</f>
        <v>611.53499999999997</v>
      </c>
      <c r="J105" s="13">
        <f>ROUND(HistoricalAMNE!J105,3)</f>
        <v>679.70100000000002</v>
      </c>
      <c r="K105" s="13">
        <f>ROUND(HistoricalAMNE!K105,3)</f>
        <v>736.73800000000006</v>
      </c>
      <c r="L105" s="13">
        <f>ROUND(HistoricalAMNE!L105,3)</f>
        <v>714.79300000000001</v>
      </c>
      <c r="M105" s="13">
        <f>ROUND(HistoricalAMNE!M105,3)</f>
        <v>665.50699999999995</v>
      </c>
      <c r="N105" s="13">
        <f>ROUND(HistoricalAMNE!N105,3)</f>
        <v>727.05100000000004</v>
      </c>
      <c r="O105" s="13">
        <f>ROUND(HistoricalAMNE!O105,3)</f>
        <v>808.81200000000001</v>
      </c>
      <c r="P105" s="13">
        <f>ROUND(HistoricalAMNE!P105,3)</f>
        <v>878.88</v>
      </c>
      <c r="Q105" s="13">
        <f>ROUND(HistoricalAMNE!Q105,3)</f>
        <v>910.77</v>
      </c>
      <c r="R105" s="13">
        <f>ROUND(HistoricalAMNE!R105,3)</f>
        <v>935.03700000000003</v>
      </c>
      <c r="S105" s="13">
        <f>ROUND(HistoricalAMNE!S105,3)</f>
        <v>961.14200000000005</v>
      </c>
      <c r="T105" s="13">
        <f>ROUND(HistoricalAMNE!T105,3)</f>
        <v>1010.141</v>
      </c>
      <c r="U105" s="13">
        <f>ROUND(HistoricalAMNE!U105,3)</f>
        <v>1113.2270000000001</v>
      </c>
      <c r="V105" s="13">
        <f>ROUND(HistoricalAMNE!V105,3)</f>
        <v>1197.155</v>
      </c>
      <c r="W105" s="13">
        <f ca="1">Compiler!C105</f>
        <v>0</v>
      </c>
      <c r="X105" s="13">
        <f ca="1">Compiler!D105</f>
        <v>0</v>
      </c>
      <c r="Y105" s="13" t="str">
        <f ca="1">Compiler!E105</f>
        <v>n.a.</v>
      </c>
      <c r="Z105" s="13" t="str">
        <f ca="1">Compiler!F105</f>
        <v/>
      </c>
      <c r="AA105" s="13" t="str">
        <f ca="1">Compiler!G105</f>
        <v/>
      </c>
      <c r="AB105" s="111" t="str">
        <f ca="1">Compiler!H105</f>
        <v/>
      </c>
      <c r="AC105" s="111" t="str">
        <f ca="1">Compiler!I105</f>
        <v/>
      </c>
      <c r="AD105" s="111" t="str">
        <f ca="1">Compiler!J105</f>
        <v/>
      </c>
      <c r="AE105" s="111" t="str">
        <f ca="1">Compiler!K105</f>
        <v/>
      </c>
      <c r="AF105" s="111" t="str">
        <f ca="1">Compiler!L105</f>
        <v/>
      </c>
      <c r="AG105" s="111" t="str">
        <f ca="1">Compiler!M105</f>
        <v/>
      </c>
      <c r="AH105" s="111" t="str">
        <f ca="1">Compiler!N105</f>
        <v/>
      </c>
    </row>
    <row r="106" spans="1:34" ht="14.15" x14ac:dyDescent="0.3">
      <c r="A106" s="5">
        <v>79</v>
      </c>
      <c r="B106" s="22" t="s">
        <v>133</v>
      </c>
      <c r="C106" s="13">
        <f>ROUND(HistoricalAMNE!C106,3)</f>
        <v>1255.662</v>
      </c>
      <c r="D106" s="13">
        <f>ROUND(HistoricalAMNE!D106,3)</f>
        <v>1440.0920000000001</v>
      </c>
      <c r="E106" s="13">
        <f>ROUND(HistoricalAMNE!E106,3)</f>
        <v>1472.347</v>
      </c>
      <c r="F106" s="13">
        <f>ROUND(HistoricalAMNE!F106,3)</f>
        <v>1338.999</v>
      </c>
      <c r="G106" s="13">
        <f>ROUND(HistoricalAMNE!G106,3)</f>
        <v>1412.8320000000001</v>
      </c>
      <c r="H106" s="13">
        <f>ROUND(HistoricalAMNE!H106,3)</f>
        <v>1542.3720000000001</v>
      </c>
      <c r="I106" s="13">
        <f>ROUND(HistoricalAMNE!I106,3)</f>
        <v>1708.039</v>
      </c>
      <c r="J106" s="13">
        <f>ROUND(HistoricalAMNE!J106,3)</f>
        <v>1912.6289999999999</v>
      </c>
      <c r="K106" s="13">
        <f>ROUND(HistoricalAMNE!K106,3)</f>
        <v>2276.739</v>
      </c>
      <c r="L106" s="13">
        <f>ROUND(HistoricalAMNE!L106,3)</f>
        <v>2534.8009999999999</v>
      </c>
      <c r="M106" s="13">
        <f>ROUND(HistoricalAMNE!M106,3)</f>
        <v>2028.1959999999999</v>
      </c>
      <c r="N106" s="13">
        <f>ROUND(HistoricalAMNE!N106,3)</f>
        <v>2097.8820000000001</v>
      </c>
      <c r="O106" s="13">
        <f>ROUND(HistoricalAMNE!O106,3)</f>
        <v>2395.4850000000001</v>
      </c>
      <c r="P106" s="13">
        <f>ROUND(HistoricalAMNE!P106,3)</f>
        <v>2620.4479999999999</v>
      </c>
      <c r="Q106" s="13">
        <f>ROUND(HistoricalAMNE!Q106,3)</f>
        <v>2673.6509999999998</v>
      </c>
      <c r="R106" s="13">
        <f>ROUND(HistoricalAMNE!R106,3)</f>
        <v>2711.3910000000001</v>
      </c>
      <c r="S106" s="13">
        <f>ROUND(HistoricalAMNE!S106,3)</f>
        <v>2590.125</v>
      </c>
      <c r="T106" s="13">
        <f>ROUND(HistoricalAMNE!T106,3)</f>
        <v>2625.7190000000001</v>
      </c>
      <c r="U106" s="13">
        <f>ROUND(HistoricalAMNE!U106,3)</f>
        <v>3062.53</v>
      </c>
      <c r="V106" s="13">
        <f>ROUND(HistoricalAMNE!V106,3)</f>
        <v>3344.607</v>
      </c>
      <c r="W106" s="13">
        <f ca="1">Compiler!C106</f>
        <v>0</v>
      </c>
      <c r="X106" s="13">
        <f ca="1">Compiler!D106</f>
        <v>0</v>
      </c>
      <c r="Y106" s="13" t="str">
        <f ca="1">Compiler!E106</f>
        <v>n.a.</v>
      </c>
      <c r="Z106" s="13" t="str">
        <f ca="1">Compiler!F106</f>
        <v/>
      </c>
      <c r="AA106" s="13" t="str">
        <f ca="1">Compiler!G106</f>
        <v/>
      </c>
      <c r="AB106" s="111" t="str">
        <f ca="1">Compiler!H106</f>
        <v/>
      </c>
      <c r="AC106" s="111" t="str">
        <f ca="1">Compiler!I106</f>
        <v/>
      </c>
      <c r="AD106" s="111" t="str">
        <f ca="1">Compiler!J106</f>
        <v/>
      </c>
      <c r="AE106" s="111" t="str">
        <f ca="1">Compiler!K106</f>
        <v/>
      </c>
      <c r="AF106" s="111" t="str">
        <f ca="1">Compiler!L106</f>
        <v/>
      </c>
      <c r="AG106" s="111" t="str">
        <f ca="1">Compiler!M106</f>
        <v/>
      </c>
      <c r="AH106" s="111" t="str">
        <f ca="1">Compiler!N106</f>
        <v/>
      </c>
    </row>
    <row r="107" spans="1:34" x14ac:dyDescent="0.3">
      <c r="A107" s="5">
        <v>80</v>
      </c>
      <c r="B107" s="22" t="s">
        <v>30</v>
      </c>
      <c r="C107" s="13">
        <f>ROUND(HistoricalAMNE!C107,3)</f>
        <v>342.7</v>
      </c>
      <c r="D107" s="13">
        <f>ROUND(HistoricalAMNE!D107,3)</f>
        <v>393.1</v>
      </c>
      <c r="E107" s="13">
        <f>ROUND(HistoricalAMNE!E107,3)</f>
        <v>369.6</v>
      </c>
      <c r="F107" s="13">
        <f>ROUND(HistoricalAMNE!F107,3)</f>
        <v>372.8</v>
      </c>
      <c r="G107" s="13">
        <f>ROUND(HistoricalAMNE!G107,3)</f>
        <v>393.3</v>
      </c>
      <c r="H107" s="13">
        <f>ROUND(HistoricalAMNE!H107,3)</f>
        <v>437.5</v>
      </c>
      <c r="I107" s="13">
        <f>ROUND(HistoricalAMNE!I107,3)</f>
        <v>495</v>
      </c>
      <c r="J107" s="13">
        <f>ROUND(HistoricalAMNE!J107,3)</f>
        <v>546.00800000000004</v>
      </c>
      <c r="K107" s="13">
        <f>ROUND(HistoricalAMNE!K107,3)</f>
        <v>599.87099999999998</v>
      </c>
      <c r="L107" s="13">
        <f>ROUND(HistoricalAMNE!L107,3)</f>
        <v>662.91600000000005</v>
      </c>
      <c r="M107" s="13">
        <f>ROUND(HistoricalAMNE!M107,3)</f>
        <v>556.03</v>
      </c>
      <c r="N107" s="13">
        <f>ROUND(HistoricalAMNE!N107,3)</f>
        <v>609.63</v>
      </c>
      <c r="O107" s="13">
        <f>ROUND(HistoricalAMNE!O107,3)</f>
        <v>696.81700000000001</v>
      </c>
      <c r="P107" s="13">
        <f>ROUND(HistoricalAMNE!P107,3)</f>
        <v>719.78</v>
      </c>
      <c r="Q107" s="13">
        <f>ROUND(HistoricalAMNE!Q107,3)</f>
        <v>767.06899999999996</v>
      </c>
      <c r="R107" s="13">
        <f>ROUND(HistoricalAMNE!R107,3)</f>
        <v>780.89400000000001</v>
      </c>
      <c r="S107" s="13">
        <f>ROUND(HistoricalAMNE!S107,3)</f>
        <v>758.62199999999996</v>
      </c>
      <c r="T107" s="13">
        <f>ROUND(HistoricalAMNE!T107,3)</f>
        <v>698.322</v>
      </c>
      <c r="U107" s="13">
        <f>ROUND(HistoricalAMNE!U107,3)</f>
        <v>759.85199999999998</v>
      </c>
      <c r="V107" s="13">
        <f>ROUND(HistoricalAMNE!V107,3)</f>
        <v>816.34299999999996</v>
      </c>
      <c r="W107" s="13">
        <f ca="1">Compiler!C107</f>
        <v>0</v>
      </c>
      <c r="X107" s="13">
        <f ca="1">Compiler!D107</f>
        <v>0</v>
      </c>
      <c r="Y107" s="13" t="str">
        <f ca="1">Compiler!E107</f>
        <v>n.a.</v>
      </c>
      <c r="Z107" s="13" t="str">
        <f ca="1">Compiler!F107</f>
        <v/>
      </c>
      <c r="AA107" s="13" t="str">
        <f ca="1">Compiler!G107</f>
        <v/>
      </c>
      <c r="AB107" s="111" t="str">
        <f ca="1">Compiler!H107</f>
        <v/>
      </c>
      <c r="AC107" s="111" t="str">
        <f ca="1">Compiler!I107</f>
        <v/>
      </c>
      <c r="AD107" s="111" t="str">
        <f ca="1">Compiler!J107</f>
        <v/>
      </c>
      <c r="AE107" s="111" t="str">
        <f ca="1">Compiler!K107</f>
        <v/>
      </c>
      <c r="AF107" s="111" t="str">
        <f ca="1">Compiler!L107</f>
        <v/>
      </c>
      <c r="AG107" s="111" t="str">
        <f ca="1">Compiler!M107</f>
        <v/>
      </c>
      <c r="AH107" s="111" t="str">
        <f ca="1">Compiler!N107</f>
        <v/>
      </c>
    </row>
    <row r="108" spans="1:34" ht="12.75" customHeight="1" x14ac:dyDescent="0.3">
      <c r="A108" s="5"/>
      <c r="C108" s="11"/>
      <c r="D108" s="3"/>
      <c r="E108" s="3"/>
      <c r="F108" s="3"/>
      <c r="G108" s="3"/>
      <c r="H108" s="3"/>
      <c r="I108" s="3"/>
      <c r="J108" s="3"/>
      <c r="K108" s="56"/>
      <c r="L108" s="17"/>
      <c r="M108" s="17"/>
      <c r="N108" s="17"/>
      <c r="O108" s="17"/>
      <c r="P108" s="17"/>
      <c r="S108" s="39"/>
      <c r="T108" s="3"/>
      <c r="U108" s="42"/>
    </row>
    <row r="109" spans="1:34" ht="12.75" customHeight="1" x14ac:dyDescent="0.3">
      <c r="A109" s="5"/>
      <c r="B109" s="4" t="s">
        <v>31</v>
      </c>
      <c r="C109" s="55"/>
      <c r="D109" s="12"/>
      <c r="E109" s="12"/>
      <c r="F109" s="54"/>
      <c r="G109" s="54"/>
      <c r="H109" s="54"/>
      <c r="I109" s="54"/>
      <c r="J109" s="54"/>
      <c r="K109" s="54"/>
      <c r="L109" s="54"/>
      <c r="M109" s="54"/>
      <c r="N109" s="54"/>
      <c r="O109" s="54"/>
      <c r="P109" s="54"/>
      <c r="Q109" s="54"/>
      <c r="R109" s="54"/>
      <c r="S109" s="54"/>
      <c r="T109" s="54"/>
      <c r="U109" s="54"/>
    </row>
    <row r="110" spans="1:34" ht="12.75" customHeight="1" x14ac:dyDescent="0.35">
      <c r="A110" s="5"/>
      <c r="B110" s="111" t="s">
        <v>214</v>
      </c>
      <c r="C110" s="86"/>
      <c r="D110" s="86"/>
      <c r="E110" s="12"/>
      <c r="F110" s="43"/>
      <c r="G110" s="43"/>
      <c r="H110" s="43"/>
      <c r="I110" s="43"/>
      <c r="J110" s="43"/>
      <c r="K110" s="43"/>
      <c r="L110" s="43"/>
      <c r="M110" s="43"/>
      <c r="N110" s="43"/>
      <c r="O110" s="43"/>
      <c r="P110" s="43"/>
      <c r="Q110" s="43"/>
      <c r="R110" s="43"/>
      <c r="S110" s="43"/>
      <c r="T110" s="43"/>
      <c r="U110" s="43"/>
    </row>
    <row r="111" spans="1:34" ht="54.65" customHeight="1" x14ac:dyDescent="0.35">
      <c r="A111" s="5"/>
      <c r="B111" s="114" t="s">
        <v>134</v>
      </c>
      <c r="C111" s="114"/>
      <c r="D111" s="114"/>
      <c r="E111" s="35"/>
      <c r="F111" s="35"/>
      <c r="G111" s="35"/>
      <c r="H111" s="35"/>
      <c r="I111" s="35"/>
      <c r="J111" s="35"/>
      <c r="K111" s="56"/>
      <c r="L111" s="17"/>
      <c r="M111" s="17"/>
      <c r="N111" s="17"/>
      <c r="O111" s="17"/>
      <c r="P111" s="17"/>
      <c r="S111" s="38"/>
      <c r="U111" s="42"/>
    </row>
    <row r="112" spans="1:34" ht="43.2" customHeight="1" x14ac:dyDescent="0.35">
      <c r="A112" s="5"/>
      <c r="B112" s="114" t="s">
        <v>135</v>
      </c>
      <c r="E112" s="35"/>
      <c r="F112" s="35"/>
      <c r="G112" s="35"/>
      <c r="H112" s="35"/>
      <c r="I112" s="35"/>
      <c r="J112" s="35"/>
      <c r="K112" s="56"/>
      <c r="L112" s="17"/>
      <c r="M112" s="17"/>
      <c r="N112" s="17"/>
      <c r="O112" s="17"/>
      <c r="P112" s="17"/>
      <c r="S112" s="38"/>
      <c r="U112" s="42"/>
    </row>
    <row r="113" spans="1:21" ht="46.95" customHeight="1" x14ac:dyDescent="0.3">
      <c r="A113" s="5"/>
      <c r="B113" s="114" t="s">
        <v>136</v>
      </c>
      <c r="C113" s="114"/>
      <c r="D113" s="114"/>
      <c r="E113" s="15"/>
      <c r="F113" s="15"/>
      <c r="G113" s="15"/>
      <c r="H113" s="15"/>
      <c r="I113" s="15"/>
      <c r="J113" s="15"/>
      <c r="K113" s="41"/>
      <c r="L113" s="41"/>
      <c r="M113" s="41"/>
      <c r="N113" s="41"/>
      <c r="O113" s="41"/>
      <c r="P113" s="41"/>
      <c r="S113" s="38"/>
      <c r="U113" s="42"/>
    </row>
    <row r="114" spans="1:21" ht="43.2" customHeight="1" x14ac:dyDescent="0.3">
      <c r="A114" s="7"/>
      <c r="B114" s="114" t="s">
        <v>137</v>
      </c>
      <c r="C114" s="114"/>
      <c r="D114" s="114"/>
      <c r="E114" s="15"/>
      <c r="F114" s="15"/>
      <c r="G114" s="15"/>
      <c r="H114" s="15"/>
      <c r="I114" s="15"/>
      <c r="J114" s="15"/>
      <c r="K114" s="41"/>
      <c r="L114" s="41"/>
      <c r="M114" s="41"/>
      <c r="N114" s="41"/>
      <c r="O114" s="41"/>
      <c r="P114" s="41"/>
      <c r="S114" s="38"/>
      <c r="U114" s="42"/>
    </row>
    <row r="115" spans="1:21" ht="44.5" customHeight="1" x14ac:dyDescent="0.3">
      <c r="A115" s="5"/>
      <c r="B115" s="114" t="s">
        <v>138</v>
      </c>
      <c r="E115" s="15"/>
      <c r="F115" s="15"/>
      <c r="G115" s="15"/>
      <c r="H115" s="15"/>
      <c r="I115" s="15"/>
      <c r="J115" s="15"/>
      <c r="K115" s="7"/>
      <c r="L115" s="7"/>
      <c r="M115" s="7"/>
      <c r="N115" s="7"/>
      <c r="O115" s="7"/>
      <c r="P115" s="7"/>
    </row>
    <row r="116" spans="1:21" ht="31.95" customHeight="1" x14ac:dyDescent="0.3">
      <c r="A116" s="5"/>
      <c r="B116" s="114" t="s">
        <v>139</v>
      </c>
      <c r="C116" s="114"/>
      <c r="D116" s="114"/>
      <c r="E116" s="15"/>
      <c r="F116" s="15"/>
      <c r="G116" s="15"/>
      <c r="H116" s="15"/>
      <c r="I116" s="15"/>
      <c r="J116" s="15"/>
      <c r="K116" s="36"/>
      <c r="L116" s="36"/>
      <c r="M116" s="36"/>
      <c r="N116" s="36"/>
      <c r="O116" s="36"/>
      <c r="P116" s="18"/>
    </row>
    <row r="117" spans="1:21" ht="30" customHeight="1" x14ac:dyDescent="0.3">
      <c r="A117" s="5"/>
      <c r="B117" s="114" t="s">
        <v>140</v>
      </c>
      <c r="C117" s="114"/>
      <c r="D117" s="114"/>
      <c r="E117" s="15"/>
      <c r="F117" s="15"/>
      <c r="G117" s="15"/>
      <c r="H117" s="15"/>
      <c r="I117" s="15"/>
      <c r="J117" s="15"/>
      <c r="K117" s="36"/>
      <c r="L117" s="36"/>
      <c r="M117" s="36"/>
      <c r="N117" s="36"/>
      <c r="O117" s="36"/>
      <c r="P117" s="18"/>
    </row>
    <row r="118" spans="1:21" ht="33" customHeight="1" x14ac:dyDescent="0.3">
      <c r="A118" s="37"/>
      <c r="B118" s="114" t="s">
        <v>141</v>
      </c>
      <c r="C118" s="114"/>
      <c r="D118" s="114"/>
      <c r="E118" s="15"/>
      <c r="F118" s="15"/>
      <c r="G118" s="15"/>
      <c r="H118" s="15"/>
      <c r="I118" s="15"/>
      <c r="J118" s="15"/>
      <c r="K118" s="36"/>
      <c r="L118" s="36"/>
      <c r="M118" s="36"/>
      <c r="N118" s="36"/>
      <c r="O118" s="36"/>
      <c r="P118" s="18"/>
    </row>
    <row r="119" spans="1:21" ht="25.5" customHeight="1" x14ac:dyDescent="0.3">
      <c r="A119" s="5"/>
      <c r="C119" s="114"/>
      <c r="D119" s="114"/>
      <c r="E119" s="15"/>
      <c r="F119" s="15"/>
      <c r="G119" s="15"/>
      <c r="H119" s="15"/>
      <c r="I119" s="15"/>
      <c r="J119" s="15"/>
      <c r="K119" s="36"/>
      <c r="L119" s="36"/>
      <c r="M119" s="36"/>
      <c r="N119" s="36"/>
      <c r="O119" s="36"/>
    </row>
    <row r="120" spans="1:21" ht="25.5" customHeight="1" x14ac:dyDescent="0.45">
      <c r="A120" s="5"/>
      <c r="B120" s="15"/>
      <c r="C120" s="9"/>
      <c r="D120" s="9"/>
      <c r="E120" s="9"/>
      <c r="F120" s="9"/>
      <c r="G120" s="9"/>
      <c r="H120" s="9"/>
      <c r="I120" s="9"/>
      <c r="J120" s="9"/>
      <c r="K120" s="9"/>
    </row>
    <row r="121" spans="1:21" x14ac:dyDescent="0.3">
      <c r="B121" s="3"/>
      <c r="C121" s="3"/>
      <c r="D121" s="3"/>
      <c r="E121" s="3"/>
      <c r="F121" s="3"/>
      <c r="G121" s="3"/>
      <c r="H121" s="3"/>
      <c r="I121" s="3"/>
      <c r="J121" s="3"/>
      <c r="K121" s="3"/>
      <c r="L121" s="3"/>
      <c r="M121" s="3"/>
    </row>
  </sheetData>
  <pageMargins left="0.7" right="0.7" top="0.75" bottom="0.75" header="0.3" footer="0.3"/>
  <pageSetup paperSize="5" scale="53" fitToHeight="0" orientation="landscape" horizontalDpi="4294967295" verticalDpi="4294967295" r:id="rId1"/>
  <customProperties>
    <customPr name="SourceTable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tint="0.59999389629810485"/>
  </sheetPr>
  <dimension ref="A1"/>
  <sheetViews>
    <sheetView workbookViewId="0">
      <selection sqref="A1:XFD1048576"/>
    </sheetView>
  </sheetViews>
  <sheetFormatPr defaultColWidth="8.84375" defaultRowHeight="12.45" x14ac:dyDescent="0.3"/>
  <cols>
    <col min="1" max="16384" width="8.84375" style="206"/>
  </cols>
  <sheetData/>
  <pageMargins left="0.7" right="0.7" top="0.75" bottom="0.75" header="0.3" footer="0.3"/>
  <customProperties>
    <customPr name="SourceTableID" r:id="rId1"/>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3" tint="0.79998168889431442"/>
  </sheetPr>
  <dimension ref="A97:A143"/>
  <sheetViews>
    <sheetView workbookViewId="0">
      <selection sqref="A1:XFD1048576"/>
    </sheetView>
  </sheetViews>
  <sheetFormatPr defaultColWidth="8.84375" defaultRowHeight="12.45" x14ac:dyDescent="0.3"/>
  <cols>
    <col min="1" max="16384" width="8.84375" style="206"/>
  </cols>
  <sheetData>
    <row r="97" s="206" customFormat="1" x14ac:dyDescent="0.3"/>
    <row r="98" s="206" customFormat="1" x14ac:dyDescent="0.3"/>
    <row r="99" s="206" customFormat="1" x14ac:dyDescent="0.3"/>
    <row r="100" s="206" customFormat="1" x14ac:dyDescent="0.3"/>
    <row r="101" s="206" customFormat="1" x14ac:dyDescent="0.3"/>
    <row r="102" s="206" customFormat="1" x14ac:dyDescent="0.3"/>
    <row r="103" s="206" customFormat="1" x14ac:dyDescent="0.3"/>
    <row r="104" s="206" customFormat="1" x14ac:dyDescent="0.3"/>
    <row r="105" s="206" customFormat="1" x14ac:dyDescent="0.3"/>
    <row r="106" s="206" customFormat="1" x14ac:dyDescent="0.3"/>
    <row r="107" s="206" customFormat="1" x14ac:dyDescent="0.3"/>
    <row r="108" s="206" customFormat="1" x14ac:dyDescent="0.3"/>
    <row r="109" s="206" customFormat="1" x14ac:dyDescent="0.3"/>
    <row r="110" s="206" customFormat="1" x14ac:dyDescent="0.3"/>
    <row r="111" s="206" customFormat="1" x14ac:dyDescent="0.3"/>
    <row r="112" s="206" customFormat="1" x14ac:dyDescent="0.3"/>
    <row r="113" s="206" customFormat="1" x14ac:dyDescent="0.3"/>
    <row r="114" s="206" customFormat="1" x14ac:dyDescent="0.3"/>
    <row r="115" s="206" customFormat="1" x14ac:dyDescent="0.3"/>
    <row r="116" s="206" customFormat="1" x14ac:dyDescent="0.3"/>
    <row r="117" s="206" customFormat="1" x14ac:dyDescent="0.3"/>
    <row r="118" s="206" customFormat="1" x14ac:dyDescent="0.3"/>
    <row r="119" s="206" customFormat="1" x14ac:dyDescent="0.3"/>
    <row r="120" s="206" customFormat="1" x14ac:dyDescent="0.3"/>
    <row r="121" s="206" customFormat="1" x14ac:dyDescent="0.3"/>
    <row r="122" s="206" customFormat="1" x14ac:dyDescent="0.3"/>
    <row r="123" s="206" customFormat="1" x14ac:dyDescent="0.3"/>
    <row r="124" s="206" customFormat="1" x14ac:dyDescent="0.3"/>
    <row r="125" s="206" customFormat="1" x14ac:dyDescent="0.3"/>
    <row r="126" s="206" customFormat="1" x14ac:dyDescent="0.3"/>
    <row r="127" s="206" customFormat="1" x14ac:dyDescent="0.3"/>
    <row r="128" s="206" customFormat="1" x14ac:dyDescent="0.3"/>
    <row r="129" s="206" customFormat="1" x14ac:dyDescent="0.3"/>
    <row r="130" s="206" customFormat="1" x14ac:dyDescent="0.3"/>
    <row r="131" s="206" customFormat="1" x14ac:dyDescent="0.3"/>
    <row r="132" s="206" customFormat="1" x14ac:dyDescent="0.3"/>
    <row r="133" s="206" customFormat="1" x14ac:dyDescent="0.3"/>
    <row r="134" s="206" customFormat="1" x14ac:dyDescent="0.3"/>
    <row r="135" s="206" customFormat="1" x14ac:dyDescent="0.3"/>
    <row r="136" s="206" customFormat="1" x14ac:dyDescent="0.3"/>
    <row r="137" s="206" customFormat="1" x14ac:dyDescent="0.3"/>
    <row r="138" s="206" customFormat="1" x14ac:dyDescent="0.3"/>
    <row r="139" s="206" customFormat="1" x14ac:dyDescent="0.3"/>
    <row r="140" s="206" customFormat="1" x14ac:dyDescent="0.3"/>
    <row r="141" s="206" customFormat="1" x14ac:dyDescent="0.3"/>
    <row r="142" s="206" customFormat="1" x14ac:dyDescent="0.3"/>
    <row r="143" s="206" customFormat="1" x14ac:dyDescent="0.3"/>
  </sheetData>
  <pageMargins left="0.7" right="0.7" top="0.75" bottom="0.75" header="0.3" footer="0.3"/>
  <customProperties>
    <customPr name="SourceTableID" r:id="rId1"/>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3" tint="0.79998168889431442"/>
  </sheetPr>
  <dimension ref="A1"/>
  <sheetViews>
    <sheetView workbookViewId="0">
      <selection sqref="A1:XFD1048576"/>
    </sheetView>
  </sheetViews>
  <sheetFormatPr defaultColWidth="8.84375" defaultRowHeight="12.45" x14ac:dyDescent="0.3"/>
  <cols>
    <col min="1" max="16384" width="8.84375" style="206"/>
  </cols>
  <sheetData/>
  <pageMargins left="0.7" right="0.7" top="0.75" bottom="0.75" header="0.3" footer="0.3"/>
  <customProperties>
    <customPr name="SourceTableID" r:id="rId1"/>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3" tint="0.79998168889431442"/>
  </sheetPr>
  <dimension ref="A1:N129"/>
  <sheetViews>
    <sheetView zoomScale="115" zoomScaleNormal="115" workbookViewId="0">
      <pane xSplit="2" ySplit="5" topLeftCell="C6" activePane="bottomRight" state="frozen"/>
      <selection pane="topRight" activeCell="C1" sqref="C1"/>
      <selection pane="bottomLeft" activeCell="A6" sqref="A6"/>
      <selection pane="bottomRight" activeCell="A5" sqref="A5"/>
    </sheetView>
  </sheetViews>
  <sheetFormatPr defaultRowHeight="13.2" customHeight="1" x14ac:dyDescent="0.3"/>
  <cols>
    <col min="1" max="1" width="9.15234375" style="22" customWidth="1"/>
    <col min="2" max="2" width="55.53515625" style="22" customWidth="1"/>
    <col min="3" max="3" width="11.53515625" style="96" customWidth="1"/>
    <col min="4" max="6" width="11.53515625" customWidth="1"/>
  </cols>
  <sheetData>
    <row r="1" spans="1:14" s="113" customFormat="1" ht="15" customHeight="1" x14ac:dyDescent="0.3">
      <c r="A1" s="179" t="s">
        <v>207</v>
      </c>
      <c r="B1" s="180"/>
      <c r="C1" s="181"/>
      <c r="D1" s="182"/>
      <c r="E1" s="182"/>
      <c r="F1" s="182"/>
    </row>
    <row r="2" spans="1:14" s="113" customFormat="1" ht="18" customHeight="1" x14ac:dyDescent="0.3">
      <c r="A2" s="183" t="s">
        <v>71</v>
      </c>
      <c r="B2" s="184"/>
      <c r="C2" s="185"/>
      <c r="D2" s="185"/>
      <c r="E2" s="185"/>
      <c r="F2" s="185"/>
    </row>
    <row r="3" spans="1:14" ht="30" customHeight="1" x14ac:dyDescent="0.3">
      <c r="A3" s="223" t="s">
        <v>208</v>
      </c>
      <c r="B3" s="223"/>
      <c r="C3" s="93"/>
      <c r="D3" s="28"/>
      <c r="E3" s="28"/>
      <c r="F3" s="28"/>
    </row>
    <row r="4" spans="1:14" ht="33.65" customHeight="1" x14ac:dyDescent="0.3">
      <c r="A4" s="224" t="s">
        <v>222</v>
      </c>
      <c r="B4" s="224"/>
      <c r="C4" s="112"/>
      <c r="D4" s="30"/>
      <c r="E4" s="30"/>
      <c r="F4" s="30"/>
    </row>
    <row r="5" spans="1:14" s="113" customFormat="1" ht="26.5" customHeight="1" x14ac:dyDescent="0.3">
      <c r="A5" s="168" t="s">
        <v>192</v>
      </c>
      <c r="B5" s="168" t="s">
        <v>188</v>
      </c>
      <c r="C5" s="178">
        <v>2019</v>
      </c>
      <c r="D5" s="178">
        <v>2020</v>
      </c>
      <c r="E5" s="178">
        <v>2021</v>
      </c>
      <c r="F5" s="178">
        <v>2022</v>
      </c>
      <c r="G5" s="97">
        <v>2023</v>
      </c>
      <c r="H5" s="97">
        <v>2024</v>
      </c>
      <c r="I5" s="97">
        <v>2025</v>
      </c>
      <c r="J5" s="97">
        <v>2026</v>
      </c>
      <c r="K5" s="97">
        <v>2027</v>
      </c>
      <c r="L5" s="97">
        <v>2028</v>
      </c>
      <c r="M5" s="97">
        <v>2029</v>
      </c>
      <c r="N5" s="97">
        <v>2030</v>
      </c>
    </row>
    <row r="6" spans="1:14" ht="13.2" customHeight="1" x14ac:dyDescent="0.3">
      <c r="A6" s="30"/>
      <c r="B6" s="122"/>
      <c r="C6" s="98"/>
      <c r="D6" s="98"/>
      <c r="E6" s="98"/>
      <c r="F6" s="98"/>
      <c r="G6" s="98"/>
      <c r="H6" s="98"/>
      <c r="I6" s="98"/>
      <c r="J6" s="98"/>
      <c r="K6" s="98"/>
      <c r="L6" s="98"/>
      <c r="M6" s="98"/>
      <c r="N6" s="98"/>
    </row>
    <row r="7" spans="1:14" ht="13.2" customHeight="1" x14ac:dyDescent="0.3">
      <c r="A7" s="132">
        <v>1</v>
      </c>
      <c r="B7" s="126" t="s">
        <v>142</v>
      </c>
      <c r="C7" s="118"/>
      <c r="D7" s="118"/>
      <c r="E7" s="118"/>
      <c r="F7" s="118"/>
      <c r="G7" s="118"/>
      <c r="H7" s="118"/>
      <c r="I7" s="118"/>
      <c r="J7" s="118"/>
      <c r="K7" s="118"/>
      <c r="L7" s="118"/>
      <c r="M7" s="118"/>
      <c r="N7" s="118"/>
    </row>
    <row r="8" spans="1:14" ht="25.2" customHeight="1" x14ac:dyDescent="0.3">
      <c r="A8" s="132">
        <v>2</v>
      </c>
      <c r="B8" s="127" t="s">
        <v>143</v>
      </c>
      <c r="C8" s="117"/>
      <c r="D8" s="117"/>
      <c r="E8" s="117"/>
      <c r="F8" s="117"/>
      <c r="G8" s="117"/>
      <c r="H8" s="117"/>
      <c r="I8" s="117"/>
      <c r="J8" s="117"/>
      <c r="K8" s="117"/>
      <c r="L8" s="117"/>
      <c r="M8" s="117"/>
      <c r="N8" s="117"/>
    </row>
    <row r="9" spans="1:14" ht="25.2" customHeight="1" x14ac:dyDescent="0.3">
      <c r="A9" s="132">
        <v>3</v>
      </c>
      <c r="B9" s="126" t="s">
        <v>99</v>
      </c>
      <c r="C9" s="118"/>
      <c r="D9" s="118"/>
      <c r="E9" s="118"/>
      <c r="F9" s="118"/>
      <c r="G9" s="118"/>
      <c r="H9" s="118"/>
      <c r="I9" s="118"/>
      <c r="J9" s="118"/>
      <c r="K9" s="118"/>
      <c r="L9" s="118"/>
      <c r="M9" s="118"/>
      <c r="N9" s="118"/>
    </row>
    <row r="10" spans="1:14" ht="13.2" customHeight="1" x14ac:dyDescent="0.3">
      <c r="A10" s="30"/>
      <c r="B10" s="122"/>
      <c r="C10" s="100"/>
      <c r="D10" s="100"/>
      <c r="E10" s="100"/>
      <c r="F10" s="100"/>
      <c r="G10" s="100"/>
      <c r="H10" s="100"/>
      <c r="I10" s="100"/>
      <c r="J10" s="100"/>
      <c r="K10" s="100"/>
      <c r="L10" s="100"/>
      <c r="M10" s="100"/>
      <c r="N10" s="100"/>
    </row>
    <row r="11" spans="1:14" ht="25.2" customHeight="1" x14ac:dyDescent="0.3">
      <c r="A11" s="132">
        <v>4</v>
      </c>
      <c r="B11" s="126" t="s">
        <v>144</v>
      </c>
      <c r="C11" s="118"/>
      <c r="D11" s="118"/>
      <c r="E11" s="118"/>
      <c r="F11" s="118"/>
      <c r="G11" s="118"/>
      <c r="H11" s="118"/>
      <c r="I11" s="118"/>
      <c r="J11" s="118"/>
      <c r="K11" s="118"/>
      <c r="L11" s="118"/>
      <c r="M11" s="118"/>
      <c r="N11" s="118"/>
    </row>
    <row r="12" spans="1:14" ht="13.2" customHeight="1" x14ac:dyDescent="0.3">
      <c r="A12" s="30"/>
      <c r="B12" s="122"/>
      <c r="C12" s="100"/>
      <c r="D12" s="100"/>
      <c r="E12" s="100"/>
      <c r="F12" s="100"/>
      <c r="G12" s="100"/>
      <c r="H12" s="100"/>
      <c r="I12" s="100"/>
      <c r="J12" s="100"/>
      <c r="K12" s="100"/>
      <c r="L12" s="100"/>
      <c r="M12" s="100"/>
      <c r="N12" s="100"/>
    </row>
    <row r="13" spans="1:14" ht="13.2" customHeight="1" x14ac:dyDescent="0.3">
      <c r="A13" s="132">
        <v>5</v>
      </c>
      <c r="B13" s="126" t="s">
        <v>145</v>
      </c>
      <c r="C13" s="118"/>
      <c r="D13" s="118"/>
      <c r="E13" s="118"/>
      <c r="F13" s="118"/>
      <c r="G13" s="118"/>
      <c r="H13" s="118"/>
      <c r="I13" s="118"/>
      <c r="J13" s="118"/>
      <c r="K13" s="118"/>
      <c r="L13" s="118"/>
      <c r="M13" s="118"/>
      <c r="N13" s="118"/>
    </row>
    <row r="14" spans="1:14" ht="13.2" customHeight="1" x14ac:dyDescent="0.3">
      <c r="A14" s="132">
        <v>6</v>
      </c>
      <c r="B14" s="128" t="s">
        <v>146</v>
      </c>
      <c r="C14" s="117"/>
      <c r="D14" s="117"/>
      <c r="E14" s="117"/>
      <c r="F14" s="117"/>
      <c r="G14" s="117"/>
      <c r="H14" s="117"/>
      <c r="I14" s="117"/>
      <c r="J14" s="117"/>
      <c r="K14" s="117"/>
      <c r="L14" s="117"/>
      <c r="M14" s="117"/>
      <c r="N14" s="117"/>
    </row>
    <row r="15" spans="1:14" ht="13.2" customHeight="1" x14ac:dyDescent="0.3">
      <c r="A15" s="132">
        <v>7</v>
      </c>
      <c r="B15" s="129" t="s">
        <v>147</v>
      </c>
      <c r="C15" s="117"/>
      <c r="D15" s="117"/>
      <c r="E15" s="117"/>
      <c r="F15" s="117"/>
      <c r="G15" s="117"/>
      <c r="H15" s="117"/>
      <c r="I15" s="117"/>
      <c r="J15" s="117"/>
      <c r="K15" s="117"/>
      <c r="L15" s="117"/>
      <c r="M15" s="117"/>
      <c r="N15" s="117"/>
    </row>
    <row r="16" spans="1:14" ht="13.2" customHeight="1" x14ac:dyDescent="0.3">
      <c r="A16" s="132">
        <v>8</v>
      </c>
      <c r="B16" s="129" t="s">
        <v>98</v>
      </c>
      <c r="C16" s="117"/>
      <c r="D16" s="117"/>
      <c r="E16" s="117"/>
      <c r="F16" s="117"/>
      <c r="G16" s="117"/>
      <c r="H16" s="117"/>
      <c r="I16" s="117"/>
      <c r="J16" s="117"/>
      <c r="K16" s="117"/>
      <c r="L16" s="117"/>
      <c r="M16" s="117"/>
      <c r="N16" s="117"/>
    </row>
    <row r="17" spans="1:14" ht="13.2" customHeight="1" x14ac:dyDescent="0.3">
      <c r="A17" s="132">
        <v>9</v>
      </c>
      <c r="B17" s="129" t="s">
        <v>148</v>
      </c>
      <c r="C17" s="117"/>
      <c r="D17" s="117"/>
      <c r="E17" s="117"/>
      <c r="F17" s="117"/>
      <c r="G17" s="117"/>
      <c r="H17" s="117"/>
      <c r="I17" s="117"/>
      <c r="J17" s="117"/>
      <c r="K17" s="117"/>
      <c r="L17" s="117"/>
      <c r="M17" s="117"/>
      <c r="N17" s="117"/>
    </row>
    <row r="18" spans="1:14" ht="13.2" customHeight="1" x14ac:dyDescent="0.3">
      <c r="A18" s="132">
        <v>10</v>
      </c>
      <c r="B18" s="129" t="s">
        <v>89</v>
      </c>
      <c r="C18" s="117"/>
      <c r="D18" s="117"/>
      <c r="E18" s="117"/>
      <c r="F18" s="117"/>
      <c r="G18" s="117"/>
      <c r="H18" s="117"/>
      <c r="I18" s="117"/>
      <c r="J18" s="117"/>
      <c r="K18" s="117"/>
      <c r="L18" s="117"/>
      <c r="M18" s="117"/>
      <c r="N18" s="117"/>
    </row>
    <row r="19" spans="1:14" ht="13.2" customHeight="1" x14ac:dyDescent="0.3">
      <c r="A19" s="132">
        <v>11</v>
      </c>
      <c r="B19" s="129" t="s">
        <v>76</v>
      </c>
      <c r="C19" s="117"/>
      <c r="D19" s="117"/>
      <c r="E19" s="117"/>
      <c r="F19" s="117"/>
      <c r="G19" s="117"/>
      <c r="H19" s="117"/>
      <c r="I19" s="117"/>
      <c r="J19" s="117"/>
      <c r="K19" s="117"/>
      <c r="L19" s="117"/>
      <c r="M19" s="117"/>
      <c r="N19" s="117"/>
    </row>
    <row r="20" spans="1:14" ht="13.2" customHeight="1" x14ac:dyDescent="0.3">
      <c r="A20" s="132">
        <v>12</v>
      </c>
      <c r="B20" s="129" t="s">
        <v>149</v>
      </c>
      <c r="C20" s="117"/>
      <c r="D20" s="117"/>
      <c r="E20" s="117"/>
      <c r="F20" s="117"/>
      <c r="G20" s="117"/>
      <c r="H20" s="117"/>
      <c r="I20" s="117"/>
      <c r="J20" s="117"/>
      <c r="K20" s="117"/>
      <c r="L20" s="117"/>
      <c r="M20" s="117"/>
      <c r="N20" s="117"/>
    </row>
    <row r="21" spans="1:14" ht="13.2" customHeight="1" x14ac:dyDescent="0.35">
      <c r="A21" s="132">
        <v>13</v>
      </c>
      <c r="B21" s="129" t="s">
        <v>89</v>
      </c>
      <c r="C21" s="119"/>
      <c r="D21" s="119"/>
      <c r="E21" s="119"/>
      <c r="F21" s="119"/>
      <c r="G21" s="119"/>
      <c r="H21" s="119"/>
      <c r="I21" s="119"/>
      <c r="J21" s="119"/>
      <c r="K21" s="119"/>
      <c r="L21" s="119"/>
      <c r="M21" s="119"/>
      <c r="N21" s="119"/>
    </row>
    <row r="22" spans="1:14" ht="13.2" customHeight="1" x14ac:dyDescent="0.3">
      <c r="A22" s="132">
        <v>14</v>
      </c>
      <c r="B22" s="129" t="s">
        <v>97</v>
      </c>
      <c r="C22" s="117"/>
      <c r="D22" s="117"/>
      <c r="E22" s="117"/>
      <c r="F22" s="117"/>
      <c r="G22" s="117"/>
      <c r="H22" s="117"/>
      <c r="I22" s="117"/>
      <c r="J22" s="117"/>
      <c r="K22" s="117"/>
      <c r="L22" s="117"/>
      <c r="M22" s="117"/>
      <c r="N22" s="117"/>
    </row>
    <row r="23" spans="1:14" ht="13.2" customHeight="1" x14ac:dyDescent="0.3">
      <c r="A23" s="30">
        <v>15</v>
      </c>
      <c r="B23" s="36" t="s">
        <v>150</v>
      </c>
      <c r="C23" s="94"/>
      <c r="D23" s="94"/>
      <c r="E23" s="94"/>
      <c r="F23" s="94"/>
      <c r="G23" s="94"/>
      <c r="H23" s="94"/>
      <c r="I23" s="94"/>
      <c r="J23" s="94"/>
      <c r="K23" s="94"/>
      <c r="L23" s="94"/>
      <c r="M23" s="94"/>
      <c r="N23" s="94"/>
    </row>
    <row r="24" spans="1:14" ht="13.2" customHeight="1" x14ac:dyDescent="0.3">
      <c r="A24" s="132">
        <v>16</v>
      </c>
      <c r="B24" s="129" t="s">
        <v>77</v>
      </c>
      <c r="C24" s="117"/>
      <c r="D24" s="117"/>
      <c r="E24" s="117"/>
      <c r="F24" s="117"/>
      <c r="G24" s="117"/>
      <c r="H24" s="117"/>
      <c r="I24" s="117"/>
      <c r="J24" s="117"/>
      <c r="K24" s="117"/>
      <c r="L24" s="117"/>
      <c r="M24" s="117"/>
      <c r="N24" s="117"/>
    </row>
    <row r="25" spans="1:14" ht="13.2" customHeight="1" x14ac:dyDescent="0.3">
      <c r="A25" s="132">
        <v>17</v>
      </c>
      <c r="B25" s="129" t="s">
        <v>96</v>
      </c>
      <c r="C25" s="117"/>
      <c r="D25" s="117"/>
      <c r="E25" s="117"/>
      <c r="F25" s="117"/>
      <c r="G25" s="117"/>
      <c r="H25" s="117"/>
      <c r="I25" s="117"/>
      <c r="J25" s="117"/>
      <c r="K25" s="117"/>
      <c r="L25" s="117"/>
      <c r="M25" s="117"/>
      <c r="N25" s="117"/>
    </row>
    <row r="26" spans="1:14" ht="13.2" customHeight="1" x14ac:dyDescent="0.3">
      <c r="A26" s="30">
        <v>18</v>
      </c>
      <c r="B26" s="36" t="s">
        <v>151</v>
      </c>
      <c r="C26" s="115"/>
      <c r="D26" s="115"/>
      <c r="E26" s="115"/>
      <c r="F26" s="115"/>
      <c r="G26" s="115"/>
      <c r="H26" s="115"/>
      <c r="I26" s="115"/>
      <c r="J26" s="115"/>
      <c r="K26" s="115"/>
      <c r="L26" s="115"/>
      <c r="M26" s="115"/>
      <c r="N26" s="115"/>
    </row>
    <row r="27" spans="1:14" ht="13.2" customHeight="1" x14ac:dyDescent="0.3">
      <c r="A27" s="132">
        <v>19</v>
      </c>
      <c r="B27" s="129" t="s">
        <v>77</v>
      </c>
      <c r="C27" s="117"/>
      <c r="D27" s="117"/>
      <c r="E27" s="117"/>
      <c r="F27" s="117"/>
      <c r="G27" s="117"/>
      <c r="H27" s="117"/>
      <c r="I27" s="117"/>
      <c r="J27" s="117"/>
      <c r="K27" s="117"/>
      <c r="L27" s="117"/>
      <c r="M27" s="117"/>
      <c r="N27" s="117"/>
    </row>
    <row r="28" spans="1:14" ht="13.2" customHeight="1" x14ac:dyDescent="0.3">
      <c r="A28" s="85"/>
      <c r="B28" s="87"/>
      <c r="C28" s="94"/>
      <c r="D28" s="94"/>
      <c r="E28" s="94"/>
      <c r="F28" s="94"/>
      <c r="G28" s="94"/>
      <c r="H28" s="94"/>
      <c r="I28" s="94"/>
      <c r="J28" s="94"/>
      <c r="K28" s="94"/>
      <c r="L28" s="94"/>
      <c r="M28" s="94"/>
      <c r="N28" s="94"/>
    </row>
    <row r="29" spans="1:14" ht="25.2" customHeight="1" x14ac:dyDescent="0.3">
      <c r="A29" s="132">
        <v>20</v>
      </c>
      <c r="B29" s="130" t="s">
        <v>152</v>
      </c>
      <c r="C29" s="117"/>
      <c r="D29" s="117"/>
      <c r="E29" s="117"/>
      <c r="F29" s="117"/>
      <c r="G29" s="117"/>
      <c r="H29" s="117"/>
      <c r="I29" s="117"/>
      <c r="J29" s="117"/>
      <c r="K29" s="117"/>
      <c r="L29" s="117"/>
      <c r="M29" s="117"/>
      <c r="N29" s="117"/>
    </row>
    <row r="30" spans="1:14" ht="13.2" customHeight="1" x14ac:dyDescent="0.35">
      <c r="A30" s="30"/>
      <c r="B30" s="36"/>
      <c r="C30" s="116"/>
      <c r="D30" s="116"/>
      <c r="E30" s="116"/>
      <c r="F30" s="116"/>
      <c r="G30" s="116"/>
      <c r="H30" s="116"/>
      <c r="I30" s="116"/>
      <c r="J30" s="116"/>
      <c r="K30" s="116"/>
      <c r="L30" s="116"/>
      <c r="M30" s="116"/>
      <c r="N30" s="116"/>
    </row>
    <row r="31" spans="1:14" ht="13.2" customHeight="1" x14ac:dyDescent="0.3">
      <c r="A31" s="30">
        <v>21</v>
      </c>
      <c r="B31" s="122" t="s">
        <v>153</v>
      </c>
      <c r="C31" s="94"/>
      <c r="D31" s="94"/>
      <c r="E31" s="94"/>
      <c r="F31" s="94"/>
      <c r="G31" s="94"/>
      <c r="H31" s="94"/>
      <c r="I31" s="94"/>
      <c r="J31" s="94"/>
      <c r="K31" s="94"/>
      <c r="L31" s="94"/>
      <c r="M31" s="94"/>
      <c r="N31" s="94"/>
    </row>
    <row r="32" spans="1:14" s="10" customFormat="1" ht="25.2" customHeight="1" x14ac:dyDescent="0.35">
      <c r="A32" s="30">
        <v>22</v>
      </c>
      <c r="B32" s="122" t="s">
        <v>154</v>
      </c>
      <c r="C32" s="94"/>
      <c r="D32" s="101"/>
      <c r="E32" s="101"/>
      <c r="F32" s="101"/>
      <c r="G32" s="101"/>
      <c r="H32" s="101"/>
      <c r="I32" s="101"/>
      <c r="J32" s="101"/>
      <c r="K32" s="101"/>
      <c r="L32" s="101"/>
      <c r="M32" s="101"/>
      <c r="N32" s="101"/>
    </row>
    <row r="33" spans="1:14" ht="12.65" customHeight="1" x14ac:dyDescent="0.3">
      <c r="A33" s="132">
        <v>23</v>
      </c>
      <c r="B33" s="127" t="s">
        <v>95</v>
      </c>
      <c r="C33" s="117"/>
      <c r="D33" s="117"/>
      <c r="E33" s="117"/>
      <c r="F33" s="117"/>
      <c r="G33" s="117"/>
      <c r="H33" s="117"/>
      <c r="I33" s="117"/>
      <c r="J33" s="117"/>
      <c r="K33" s="117"/>
      <c r="L33" s="117"/>
      <c r="M33" s="117"/>
      <c r="N33" s="117"/>
    </row>
    <row r="34" spans="1:14" ht="13.2" customHeight="1" x14ac:dyDescent="0.3">
      <c r="A34" s="30">
        <v>24</v>
      </c>
      <c r="B34" s="122" t="s">
        <v>94</v>
      </c>
      <c r="C34" s="94"/>
      <c r="D34" s="94"/>
      <c r="E34" s="94"/>
      <c r="F34" s="94"/>
      <c r="G34" s="94"/>
      <c r="H34" s="94"/>
      <c r="I34" s="94"/>
      <c r="J34" s="94"/>
      <c r="K34" s="94"/>
      <c r="L34" s="94"/>
      <c r="M34" s="94"/>
      <c r="N34" s="94"/>
    </row>
    <row r="35" spans="1:14" ht="13.2" customHeight="1" x14ac:dyDescent="0.3">
      <c r="A35" s="132">
        <v>25</v>
      </c>
      <c r="B35" s="127" t="s">
        <v>93</v>
      </c>
      <c r="C35" s="120"/>
      <c r="D35" s="120"/>
      <c r="E35" s="120"/>
      <c r="F35" s="120"/>
      <c r="G35" s="120"/>
      <c r="H35" s="120"/>
      <c r="I35" s="120"/>
      <c r="J35" s="120"/>
      <c r="K35" s="120"/>
      <c r="L35" s="120"/>
      <c r="M35" s="120"/>
      <c r="N35" s="120"/>
    </row>
    <row r="36" spans="1:14" ht="25.2" customHeight="1" x14ac:dyDescent="0.3">
      <c r="A36" s="30">
        <v>26</v>
      </c>
      <c r="B36" s="122" t="s">
        <v>78</v>
      </c>
      <c r="C36" s="95"/>
      <c r="D36" s="95"/>
      <c r="E36" s="95"/>
      <c r="F36" s="95"/>
      <c r="G36" s="95"/>
      <c r="H36" s="95"/>
      <c r="I36" s="95"/>
      <c r="J36" s="95"/>
      <c r="K36" s="95"/>
      <c r="L36" s="95"/>
      <c r="M36" s="95"/>
      <c r="N36" s="95"/>
    </row>
    <row r="37" spans="1:14" ht="13.2" customHeight="1" x14ac:dyDescent="0.3">
      <c r="A37" s="30">
        <v>27</v>
      </c>
      <c r="B37" s="122" t="s">
        <v>92</v>
      </c>
      <c r="C37" s="94"/>
      <c r="D37" s="94"/>
      <c r="E37" s="94"/>
      <c r="F37" s="94"/>
      <c r="G37" s="94"/>
      <c r="H37" s="94"/>
      <c r="I37" s="94"/>
      <c r="J37" s="94"/>
      <c r="K37" s="94"/>
      <c r="L37" s="94"/>
      <c r="M37" s="94"/>
      <c r="N37" s="94"/>
    </row>
    <row r="38" spans="1:14" ht="13.2" customHeight="1" x14ac:dyDescent="0.3">
      <c r="A38" s="30"/>
      <c r="B38" s="122"/>
      <c r="C38" s="100"/>
      <c r="D38" s="100"/>
      <c r="E38" s="100"/>
      <c r="F38" s="100"/>
      <c r="G38" s="100"/>
      <c r="H38" s="100"/>
      <c r="I38" s="100"/>
      <c r="J38" s="100"/>
      <c r="K38" s="100"/>
      <c r="L38" s="100"/>
      <c r="M38" s="100"/>
      <c r="N38" s="100"/>
    </row>
    <row r="39" spans="1:14" ht="13.2" customHeight="1" x14ac:dyDescent="0.3">
      <c r="A39" s="132">
        <v>28</v>
      </c>
      <c r="B39" s="126" t="s">
        <v>41</v>
      </c>
      <c r="C39" s="117"/>
      <c r="D39" s="117"/>
      <c r="E39" s="117"/>
      <c r="F39" s="117"/>
      <c r="G39" s="117"/>
      <c r="H39" s="117"/>
      <c r="I39" s="117"/>
      <c r="J39" s="117"/>
      <c r="K39" s="117"/>
      <c r="L39" s="117"/>
      <c r="M39" s="117"/>
      <c r="N39" s="117"/>
    </row>
    <row r="40" spans="1:14" ht="13.2" customHeight="1" x14ac:dyDescent="0.3">
      <c r="A40" s="132">
        <v>29</v>
      </c>
      <c r="B40" s="127" t="s">
        <v>87</v>
      </c>
      <c r="C40" s="117"/>
      <c r="D40" s="117"/>
      <c r="E40" s="117"/>
      <c r="F40" s="117"/>
      <c r="G40" s="117"/>
      <c r="H40" s="117"/>
      <c r="I40" s="117"/>
      <c r="J40" s="117"/>
      <c r="K40" s="117"/>
      <c r="L40" s="117"/>
      <c r="M40" s="117"/>
      <c r="N40" s="117"/>
    </row>
    <row r="41" spans="1:14" ht="13.2" customHeight="1" x14ac:dyDescent="0.3">
      <c r="A41" s="132">
        <v>30</v>
      </c>
      <c r="B41" s="129" t="s">
        <v>155</v>
      </c>
      <c r="C41" s="117"/>
      <c r="D41" s="117"/>
      <c r="E41" s="117"/>
      <c r="F41" s="117"/>
      <c r="G41" s="117"/>
      <c r="H41" s="117"/>
      <c r="I41" s="117"/>
      <c r="J41" s="117"/>
      <c r="K41" s="117"/>
      <c r="L41" s="117"/>
      <c r="M41" s="117"/>
      <c r="N41" s="117"/>
    </row>
    <row r="42" spans="1:14" ht="13.2" customHeight="1" x14ac:dyDescent="0.3">
      <c r="A42" s="132">
        <v>31</v>
      </c>
      <c r="B42" s="129" t="s">
        <v>156</v>
      </c>
      <c r="C42" s="117"/>
      <c r="D42" s="117"/>
      <c r="E42" s="117"/>
      <c r="F42" s="117"/>
      <c r="G42" s="117"/>
      <c r="H42" s="117"/>
      <c r="I42" s="117"/>
      <c r="J42" s="117"/>
      <c r="K42" s="117"/>
      <c r="L42" s="117"/>
      <c r="M42" s="117"/>
      <c r="N42" s="117"/>
    </row>
    <row r="43" spans="1:14" ht="13.2" customHeight="1" x14ac:dyDescent="0.3">
      <c r="A43" s="132">
        <v>32</v>
      </c>
      <c r="B43" s="129" t="s">
        <v>157</v>
      </c>
      <c r="C43" s="117"/>
      <c r="D43" s="117"/>
      <c r="E43" s="117"/>
      <c r="F43" s="117"/>
      <c r="G43" s="117"/>
      <c r="H43" s="117"/>
      <c r="I43" s="117"/>
      <c r="J43" s="117"/>
      <c r="K43" s="117"/>
      <c r="L43" s="117"/>
      <c r="M43" s="117"/>
      <c r="N43" s="117"/>
    </row>
    <row r="44" spans="1:14" ht="13.2" customHeight="1" x14ac:dyDescent="0.3">
      <c r="A44" s="132">
        <v>33</v>
      </c>
      <c r="B44" s="129" t="s">
        <v>158</v>
      </c>
      <c r="C44" s="117"/>
      <c r="D44" s="117"/>
      <c r="E44" s="117"/>
      <c r="F44" s="117"/>
      <c r="G44" s="117"/>
      <c r="H44" s="117"/>
      <c r="I44" s="117"/>
      <c r="J44" s="117"/>
      <c r="K44" s="117"/>
      <c r="L44" s="117"/>
      <c r="M44" s="117"/>
      <c r="N44" s="117"/>
    </row>
    <row r="45" spans="1:14" ht="13.2" customHeight="1" x14ac:dyDescent="0.3">
      <c r="A45" s="30"/>
      <c r="B45" s="36"/>
      <c r="C45" s="100"/>
      <c r="D45" s="100"/>
      <c r="E45" s="100"/>
      <c r="F45" s="100"/>
      <c r="G45" s="100"/>
      <c r="H45" s="100"/>
      <c r="I45" s="100"/>
      <c r="J45" s="100"/>
      <c r="K45" s="100"/>
      <c r="L45" s="100"/>
      <c r="M45" s="100"/>
      <c r="N45" s="100"/>
    </row>
    <row r="46" spans="1:14" ht="13.2" customHeight="1" x14ac:dyDescent="0.3">
      <c r="A46" s="132">
        <v>34</v>
      </c>
      <c r="B46" s="126" t="s">
        <v>205</v>
      </c>
      <c r="C46" s="117"/>
      <c r="D46" s="117"/>
      <c r="E46" s="117"/>
      <c r="F46" s="117"/>
      <c r="G46" s="117"/>
      <c r="H46" s="117"/>
      <c r="I46" s="117"/>
      <c r="J46" s="117"/>
      <c r="K46" s="117"/>
      <c r="L46" s="117"/>
      <c r="M46" s="117"/>
      <c r="N46" s="117"/>
    </row>
    <row r="47" spans="1:14" ht="13.2" customHeight="1" x14ac:dyDescent="0.3">
      <c r="A47" s="30"/>
      <c r="B47" s="36"/>
      <c r="C47" s="100"/>
      <c r="D47" s="100"/>
      <c r="E47" s="100"/>
      <c r="F47" s="100"/>
      <c r="G47" s="100"/>
      <c r="H47" s="100"/>
      <c r="I47" s="100"/>
      <c r="J47" s="100"/>
      <c r="K47" s="100"/>
      <c r="L47" s="100"/>
      <c r="M47" s="100"/>
      <c r="N47" s="100"/>
    </row>
    <row r="48" spans="1:14" ht="13.2" customHeight="1" x14ac:dyDescent="0.3">
      <c r="A48" s="132">
        <v>35</v>
      </c>
      <c r="B48" s="126" t="s">
        <v>159</v>
      </c>
      <c r="C48" s="117"/>
      <c r="D48" s="117"/>
      <c r="E48" s="117"/>
      <c r="F48" s="117"/>
      <c r="G48" s="117"/>
      <c r="H48" s="117"/>
      <c r="I48" s="117"/>
      <c r="J48" s="117"/>
      <c r="K48" s="117"/>
      <c r="L48" s="117"/>
      <c r="M48" s="117"/>
      <c r="N48" s="117"/>
    </row>
    <row r="49" spans="1:14" ht="25.2" customHeight="1" x14ac:dyDescent="0.3">
      <c r="A49" s="132">
        <v>36</v>
      </c>
      <c r="B49" s="127" t="s">
        <v>160</v>
      </c>
      <c r="C49" s="117"/>
      <c r="D49" s="117"/>
      <c r="E49" s="117"/>
      <c r="F49" s="117"/>
      <c r="G49" s="117"/>
      <c r="H49" s="117"/>
      <c r="I49" s="117"/>
      <c r="J49" s="117"/>
      <c r="K49" s="117"/>
      <c r="L49" s="117"/>
      <c r="M49" s="117"/>
      <c r="N49" s="117"/>
    </row>
    <row r="50" spans="1:14" ht="25.2" customHeight="1" x14ac:dyDescent="0.3">
      <c r="A50" s="132">
        <v>37</v>
      </c>
      <c r="B50" s="126" t="s">
        <v>161</v>
      </c>
      <c r="C50" s="117"/>
      <c r="D50" s="117"/>
      <c r="E50" s="117"/>
      <c r="F50" s="117"/>
      <c r="G50" s="117"/>
      <c r="H50" s="117"/>
      <c r="I50" s="117"/>
      <c r="J50" s="117"/>
      <c r="K50" s="117"/>
      <c r="L50" s="117"/>
      <c r="M50" s="117"/>
      <c r="N50" s="117"/>
    </row>
    <row r="51" spans="1:14" ht="13.2" customHeight="1" x14ac:dyDescent="0.3">
      <c r="A51" s="30"/>
      <c r="B51" s="122"/>
      <c r="C51" s="100"/>
      <c r="D51" s="100"/>
      <c r="E51" s="100"/>
      <c r="F51" s="100"/>
      <c r="G51" s="100"/>
      <c r="H51" s="100"/>
      <c r="I51" s="100"/>
      <c r="J51" s="100"/>
      <c r="K51" s="100"/>
      <c r="L51" s="100"/>
      <c r="M51" s="100"/>
      <c r="N51" s="100"/>
    </row>
    <row r="52" spans="1:14" ht="25.2" customHeight="1" x14ac:dyDescent="0.3">
      <c r="A52" s="132">
        <v>38</v>
      </c>
      <c r="B52" s="126" t="s">
        <v>162</v>
      </c>
      <c r="C52" s="117"/>
      <c r="D52" s="117"/>
      <c r="E52" s="117"/>
      <c r="F52" s="117"/>
      <c r="G52" s="117"/>
      <c r="H52" s="117"/>
      <c r="I52" s="117"/>
      <c r="J52" s="117"/>
      <c r="K52" s="117"/>
      <c r="L52" s="117"/>
      <c r="M52" s="117"/>
      <c r="N52" s="117"/>
    </row>
    <row r="53" spans="1:14" ht="13.2" customHeight="1" x14ac:dyDescent="0.3">
      <c r="A53" s="30"/>
      <c r="B53" s="122"/>
      <c r="C53" s="100"/>
      <c r="D53" s="100"/>
      <c r="E53" s="100"/>
      <c r="F53" s="100"/>
      <c r="G53" s="100"/>
      <c r="H53" s="100"/>
      <c r="I53" s="100"/>
      <c r="J53" s="100"/>
      <c r="K53" s="100"/>
      <c r="L53" s="100"/>
      <c r="M53" s="100"/>
      <c r="N53" s="100"/>
    </row>
    <row r="54" spans="1:14" ht="13.2" customHeight="1" x14ac:dyDescent="0.3">
      <c r="A54" s="132">
        <v>39</v>
      </c>
      <c r="B54" s="126" t="s">
        <v>163</v>
      </c>
      <c r="C54" s="117"/>
      <c r="D54" s="117"/>
      <c r="E54" s="117"/>
      <c r="F54" s="117"/>
      <c r="G54" s="117"/>
      <c r="H54" s="117"/>
      <c r="I54" s="117"/>
      <c r="J54" s="117"/>
      <c r="K54" s="117"/>
      <c r="L54" s="117"/>
      <c r="M54" s="117"/>
      <c r="N54" s="117"/>
    </row>
    <row r="55" spans="1:14" ht="13.2" customHeight="1" x14ac:dyDescent="0.3">
      <c r="A55" s="132">
        <v>40</v>
      </c>
      <c r="B55" s="128" t="s">
        <v>164</v>
      </c>
      <c r="C55" s="117"/>
      <c r="D55" s="117"/>
      <c r="E55" s="117"/>
      <c r="F55" s="117"/>
      <c r="G55" s="117"/>
      <c r="H55" s="117"/>
      <c r="I55" s="117"/>
      <c r="J55" s="117"/>
      <c r="K55" s="117"/>
      <c r="L55" s="117"/>
      <c r="M55" s="117"/>
      <c r="N55" s="117"/>
    </row>
    <row r="56" spans="1:14" ht="13.2" customHeight="1" x14ac:dyDescent="0.3">
      <c r="A56" s="132">
        <v>41</v>
      </c>
      <c r="B56" s="129" t="s">
        <v>165</v>
      </c>
      <c r="C56" s="117"/>
      <c r="D56" s="117"/>
      <c r="E56" s="117"/>
      <c r="F56" s="117"/>
      <c r="G56" s="117"/>
      <c r="H56" s="117"/>
      <c r="I56" s="117"/>
      <c r="J56" s="117"/>
      <c r="K56" s="117"/>
      <c r="L56" s="117"/>
      <c r="M56" s="117"/>
      <c r="N56" s="117"/>
    </row>
    <row r="57" spans="1:14" ht="13.2" customHeight="1" x14ac:dyDescent="0.3">
      <c r="A57" s="132">
        <v>42</v>
      </c>
      <c r="B57" s="129" t="s">
        <v>91</v>
      </c>
      <c r="C57" s="117"/>
      <c r="D57" s="117"/>
      <c r="E57" s="117"/>
      <c r="F57" s="117"/>
      <c r="G57" s="117"/>
      <c r="H57" s="117"/>
      <c r="I57" s="117"/>
      <c r="J57" s="117"/>
      <c r="K57" s="117"/>
      <c r="L57" s="117"/>
      <c r="M57" s="117"/>
      <c r="N57" s="117"/>
    </row>
    <row r="58" spans="1:14" ht="13.2" customHeight="1" x14ac:dyDescent="0.3">
      <c r="A58" s="132">
        <v>43</v>
      </c>
      <c r="B58" s="129" t="s">
        <v>149</v>
      </c>
      <c r="C58" s="117"/>
      <c r="D58" s="117"/>
      <c r="E58" s="117"/>
      <c r="F58" s="117"/>
      <c r="G58" s="117"/>
      <c r="H58" s="117"/>
      <c r="I58" s="117"/>
      <c r="J58" s="117"/>
      <c r="K58" s="117"/>
      <c r="L58" s="117"/>
      <c r="M58" s="117"/>
      <c r="N58" s="117"/>
    </row>
    <row r="59" spans="1:14" ht="13.2" customHeight="1" x14ac:dyDescent="0.3">
      <c r="A59" s="132">
        <v>44</v>
      </c>
      <c r="B59" s="129" t="s">
        <v>89</v>
      </c>
      <c r="C59" s="117"/>
      <c r="D59" s="117"/>
      <c r="E59" s="117"/>
      <c r="F59" s="117"/>
      <c r="G59" s="117"/>
      <c r="H59" s="117"/>
      <c r="I59" s="117"/>
      <c r="J59" s="117"/>
      <c r="K59" s="117"/>
      <c r="L59" s="117"/>
      <c r="M59" s="117"/>
      <c r="N59" s="117"/>
    </row>
    <row r="60" spans="1:14" ht="13.2" customHeight="1" x14ac:dyDescent="0.3">
      <c r="A60" s="132">
        <v>45</v>
      </c>
      <c r="B60" s="129" t="s">
        <v>90</v>
      </c>
      <c r="C60" s="117"/>
      <c r="D60" s="117"/>
      <c r="E60" s="117"/>
      <c r="F60" s="117"/>
      <c r="G60" s="117"/>
      <c r="H60" s="117"/>
      <c r="I60" s="117"/>
      <c r="J60" s="117"/>
      <c r="K60" s="117"/>
      <c r="L60" s="117"/>
      <c r="M60" s="117"/>
      <c r="N60" s="117"/>
    </row>
    <row r="61" spans="1:14" ht="13.2" customHeight="1" x14ac:dyDescent="0.3">
      <c r="A61" s="132">
        <v>46</v>
      </c>
      <c r="B61" s="129" t="s">
        <v>148</v>
      </c>
      <c r="C61" s="117"/>
      <c r="D61" s="117"/>
      <c r="E61" s="117"/>
      <c r="F61" s="117"/>
      <c r="G61" s="117"/>
      <c r="H61" s="117"/>
      <c r="I61" s="117"/>
      <c r="J61" s="117"/>
      <c r="K61" s="117"/>
      <c r="L61" s="117"/>
      <c r="M61" s="117"/>
      <c r="N61" s="117"/>
    </row>
    <row r="62" spans="1:14" ht="13.2" customHeight="1" x14ac:dyDescent="0.3">
      <c r="A62" s="132">
        <v>47</v>
      </c>
      <c r="B62" s="129" t="s">
        <v>89</v>
      </c>
      <c r="C62" s="117"/>
      <c r="D62" s="117"/>
      <c r="E62" s="117"/>
      <c r="F62" s="117"/>
      <c r="G62" s="117"/>
      <c r="H62" s="117"/>
      <c r="I62" s="117"/>
      <c r="J62" s="117"/>
      <c r="K62" s="117"/>
      <c r="L62" s="117"/>
      <c r="M62" s="117"/>
      <c r="N62" s="117"/>
    </row>
    <row r="63" spans="1:14" ht="13.2" customHeight="1" x14ac:dyDescent="0.3">
      <c r="A63" s="132">
        <v>48</v>
      </c>
      <c r="B63" s="129" t="s">
        <v>166</v>
      </c>
      <c r="C63" s="117"/>
      <c r="D63" s="117"/>
      <c r="E63" s="117"/>
      <c r="F63" s="117"/>
      <c r="G63" s="117"/>
      <c r="H63" s="117"/>
      <c r="I63" s="117"/>
      <c r="J63" s="117"/>
      <c r="K63" s="117"/>
      <c r="L63" s="117"/>
      <c r="M63" s="117"/>
      <c r="N63" s="117"/>
    </row>
    <row r="64" spans="1:14" ht="13.2" customHeight="1" x14ac:dyDescent="0.3">
      <c r="A64" s="30">
        <v>49</v>
      </c>
      <c r="B64" s="36" t="s">
        <v>151</v>
      </c>
      <c r="C64" s="94"/>
      <c r="D64" s="94"/>
      <c r="E64" s="94"/>
      <c r="F64" s="94"/>
      <c r="G64" s="94"/>
      <c r="H64" s="94"/>
      <c r="I64" s="94"/>
      <c r="J64" s="94"/>
      <c r="K64" s="94"/>
      <c r="L64" s="94"/>
      <c r="M64" s="94"/>
      <c r="N64" s="94"/>
    </row>
    <row r="65" spans="1:14" ht="13.2" customHeight="1" x14ac:dyDescent="0.3">
      <c r="A65" s="132">
        <v>50</v>
      </c>
      <c r="B65" s="129" t="s">
        <v>77</v>
      </c>
      <c r="C65" s="117"/>
      <c r="D65" s="117"/>
      <c r="E65" s="117"/>
      <c r="F65" s="117"/>
      <c r="G65" s="117"/>
      <c r="H65" s="117"/>
      <c r="I65" s="117"/>
      <c r="J65" s="117"/>
      <c r="K65" s="117"/>
      <c r="L65" s="117"/>
      <c r="M65" s="117"/>
      <c r="N65" s="117"/>
    </row>
    <row r="66" spans="1:14" ht="13.2" customHeight="1" x14ac:dyDescent="0.3">
      <c r="A66" s="132">
        <v>51</v>
      </c>
      <c r="B66" s="129" t="s">
        <v>88</v>
      </c>
      <c r="C66" s="117"/>
      <c r="D66" s="117"/>
      <c r="E66" s="117"/>
      <c r="F66" s="117"/>
      <c r="G66" s="117"/>
      <c r="H66" s="117"/>
      <c r="I66" s="117"/>
      <c r="J66" s="117"/>
      <c r="K66" s="117"/>
      <c r="L66" s="117"/>
      <c r="M66" s="117"/>
      <c r="N66" s="117"/>
    </row>
    <row r="67" spans="1:14" ht="13.2" customHeight="1" x14ac:dyDescent="0.3">
      <c r="A67" s="30">
        <v>52</v>
      </c>
      <c r="B67" s="36" t="s">
        <v>151</v>
      </c>
      <c r="C67" s="94"/>
      <c r="D67" s="94"/>
      <c r="E67" s="94"/>
      <c r="F67" s="94"/>
      <c r="G67" s="94"/>
      <c r="H67" s="94"/>
      <c r="I67" s="94"/>
      <c r="J67" s="94"/>
      <c r="K67" s="94"/>
      <c r="L67" s="94"/>
      <c r="M67" s="94"/>
      <c r="N67" s="94"/>
    </row>
    <row r="68" spans="1:14" ht="13.2" customHeight="1" x14ac:dyDescent="0.3">
      <c r="A68" s="132">
        <v>53</v>
      </c>
      <c r="B68" s="129" t="s">
        <v>77</v>
      </c>
      <c r="C68" s="117"/>
      <c r="D68" s="117"/>
      <c r="E68" s="117"/>
      <c r="F68" s="117"/>
      <c r="G68" s="117"/>
      <c r="H68" s="117"/>
      <c r="I68" s="117"/>
      <c r="J68" s="117"/>
      <c r="K68" s="117"/>
      <c r="L68" s="117"/>
      <c r="M68" s="117"/>
      <c r="N68" s="117"/>
    </row>
    <row r="69" spans="1:14" ht="13.2" customHeight="1" x14ac:dyDescent="0.3">
      <c r="A69" s="30"/>
      <c r="B69" s="122"/>
      <c r="C69" s="102"/>
      <c r="D69" s="102"/>
      <c r="E69" s="102"/>
      <c r="F69" s="102"/>
      <c r="G69" s="102"/>
      <c r="H69" s="102"/>
      <c r="I69" s="102"/>
      <c r="J69" s="102"/>
      <c r="K69" s="102"/>
      <c r="L69" s="102"/>
      <c r="M69" s="102"/>
      <c r="N69" s="102"/>
    </row>
    <row r="70" spans="1:14" ht="13.2" customHeight="1" x14ac:dyDescent="0.3">
      <c r="A70" s="30">
        <v>54</v>
      </c>
      <c r="B70" s="123" t="s">
        <v>167</v>
      </c>
      <c r="C70" s="100"/>
      <c r="D70" s="100"/>
      <c r="E70" s="100"/>
      <c r="F70" s="100"/>
      <c r="G70" s="100"/>
      <c r="H70" s="100"/>
      <c r="I70" s="100"/>
      <c r="J70" s="100"/>
      <c r="K70" s="100"/>
      <c r="L70" s="100"/>
      <c r="M70" s="100"/>
      <c r="N70" s="100"/>
    </row>
    <row r="71" spans="1:14" ht="13.2" customHeight="1" x14ac:dyDescent="0.3">
      <c r="A71" s="30"/>
      <c r="B71" s="36"/>
      <c r="C71" s="95"/>
      <c r="D71" s="95"/>
      <c r="E71" s="95"/>
      <c r="F71" s="95"/>
      <c r="G71" s="95"/>
      <c r="H71" s="95"/>
      <c r="I71" s="95"/>
      <c r="J71" s="95"/>
      <c r="K71" s="95"/>
      <c r="L71" s="95"/>
      <c r="M71" s="95"/>
      <c r="N71" s="95"/>
    </row>
    <row r="72" spans="1:14" ht="13.2" customHeight="1" x14ac:dyDescent="0.3">
      <c r="A72" s="30">
        <v>55</v>
      </c>
      <c r="B72" s="36" t="s">
        <v>168</v>
      </c>
      <c r="C72" s="94"/>
      <c r="D72" s="94"/>
      <c r="E72" s="94"/>
      <c r="F72" s="94"/>
      <c r="G72" s="94"/>
      <c r="H72" s="94"/>
      <c r="I72" s="94"/>
      <c r="J72" s="94"/>
      <c r="K72" s="94"/>
      <c r="L72" s="94"/>
      <c r="M72" s="94"/>
      <c r="N72" s="94"/>
    </row>
    <row r="73" spans="1:14" ht="25.2" customHeight="1" x14ac:dyDescent="0.3">
      <c r="A73" s="30">
        <v>56</v>
      </c>
      <c r="B73" s="36" t="s">
        <v>169</v>
      </c>
      <c r="C73" s="94"/>
      <c r="D73" s="94"/>
      <c r="E73" s="94"/>
      <c r="F73" s="94"/>
      <c r="G73" s="94"/>
      <c r="H73" s="94"/>
      <c r="I73" s="94"/>
      <c r="J73" s="94"/>
      <c r="K73" s="94"/>
      <c r="L73" s="94"/>
      <c r="M73" s="94"/>
      <c r="N73" s="94"/>
    </row>
    <row r="74" spans="1:14" ht="13.2" customHeight="1" x14ac:dyDescent="0.3">
      <c r="A74" s="132">
        <v>57</v>
      </c>
      <c r="B74" s="129" t="s">
        <v>79</v>
      </c>
      <c r="C74" s="117"/>
      <c r="D74" s="117"/>
      <c r="E74" s="117"/>
      <c r="F74" s="117"/>
      <c r="G74" s="117"/>
      <c r="H74" s="117"/>
      <c r="I74" s="117"/>
      <c r="J74" s="117"/>
      <c r="K74" s="117"/>
      <c r="L74" s="117"/>
      <c r="M74" s="117"/>
      <c r="N74" s="117"/>
    </row>
    <row r="75" spans="1:14" ht="13.2" customHeight="1" x14ac:dyDescent="0.3">
      <c r="A75" s="30">
        <v>58</v>
      </c>
      <c r="B75" s="36" t="s">
        <v>170</v>
      </c>
      <c r="C75" s="94"/>
      <c r="D75" s="94"/>
      <c r="E75" s="94"/>
      <c r="F75" s="94"/>
      <c r="G75" s="94"/>
      <c r="H75" s="94"/>
      <c r="I75" s="94"/>
      <c r="J75" s="94"/>
      <c r="K75" s="94"/>
      <c r="L75" s="94"/>
      <c r="M75" s="94"/>
      <c r="N75" s="94"/>
    </row>
    <row r="76" spans="1:14" ht="13.2" customHeight="1" x14ac:dyDescent="0.3">
      <c r="A76" s="132">
        <v>59</v>
      </c>
      <c r="B76" s="129" t="s">
        <v>171</v>
      </c>
      <c r="C76" s="117"/>
      <c r="D76" s="117"/>
      <c r="E76" s="117"/>
      <c r="F76" s="117"/>
      <c r="G76" s="117"/>
      <c r="H76" s="117"/>
      <c r="I76" s="117"/>
      <c r="J76" s="117"/>
      <c r="K76" s="117"/>
      <c r="L76" s="117"/>
      <c r="M76" s="117"/>
      <c r="N76" s="117"/>
    </row>
    <row r="77" spans="1:14" ht="25.2" customHeight="1" x14ac:dyDescent="0.3">
      <c r="A77" s="30">
        <v>60</v>
      </c>
      <c r="B77" s="36" t="s">
        <v>172</v>
      </c>
      <c r="C77" s="94"/>
      <c r="D77" s="94"/>
      <c r="E77" s="94"/>
      <c r="F77" s="94"/>
      <c r="G77" s="94"/>
      <c r="H77" s="94"/>
      <c r="I77" s="94"/>
      <c r="J77" s="94"/>
      <c r="K77" s="94"/>
      <c r="L77" s="94"/>
      <c r="M77" s="94"/>
      <c r="N77" s="94"/>
    </row>
    <row r="78" spans="1:14" ht="13.2" customHeight="1" x14ac:dyDescent="0.3">
      <c r="A78" s="30">
        <v>61</v>
      </c>
      <c r="B78" s="36" t="s">
        <v>80</v>
      </c>
      <c r="C78" s="94"/>
      <c r="D78" s="94"/>
      <c r="E78" s="94"/>
      <c r="F78" s="94"/>
      <c r="G78" s="94"/>
      <c r="H78" s="94"/>
      <c r="I78" s="94"/>
      <c r="J78" s="94"/>
      <c r="K78" s="94"/>
      <c r="L78" s="94"/>
      <c r="M78" s="94"/>
      <c r="N78" s="94"/>
    </row>
    <row r="79" spans="1:14" ht="13.2" customHeight="1" x14ac:dyDescent="0.3">
      <c r="A79" s="30"/>
      <c r="B79" s="123"/>
      <c r="C79" s="94"/>
      <c r="D79" s="94"/>
      <c r="E79" s="94"/>
      <c r="F79" s="94"/>
      <c r="G79" s="94"/>
      <c r="H79" s="94"/>
      <c r="I79" s="94"/>
      <c r="J79" s="94"/>
      <c r="K79" s="94"/>
      <c r="L79" s="94"/>
      <c r="M79" s="94"/>
      <c r="N79" s="94"/>
    </row>
    <row r="80" spans="1:14" ht="13.2" customHeight="1" x14ac:dyDescent="0.3">
      <c r="A80" s="132">
        <v>62</v>
      </c>
      <c r="B80" s="126" t="s">
        <v>173</v>
      </c>
      <c r="C80" s="117"/>
      <c r="D80" s="117"/>
      <c r="E80" s="117"/>
      <c r="F80" s="117"/>
      <c r="G80" s="117"/>
      <c r="H80" s="117"/>
      <c r="I80" s="117"/>
      <c r="J80" s="117"/>
      <c r="K80" s="117"/>
      <c r="L80" s="117"/>
      <c r="M80" s="117"/>
      <c r="N80" s="117"/>
    </row>
    <row r="81" spans="1:14" ht="13.2" customHeight="1" x14ac:dyDescent="0.3">
      <c r="A81" s="132">
        <v>63</v>
      </c>
      <c r="B81" s="129" t="s">
        <v>87</v>
      </c>
      <c r="C81" s="117"/>
      <c r="D81" s="117"/>
      <c r="E81" s="117"/>
      <c r="F81" s="117"/>
      <c r="G81" s="117"/>
      <c r="H81" s="117"/>
      <c r="I81" s="117"/>
      <c r="J81" s="117"/>
      <c r="K81" s="117"/>
      <c r="L81" s="117"/>
      <c r="M81" s="117"/>
      <c r="N81" s="117"/>
    </row>
    <row r="82" spans="1:14" ht="13.2" customHeight="1" x14ac:dyDescent="0.3">
      <c r="A82" s="132">
        <v>64</v>
      </c>
      <c r="B82" s="129" t="s">
        <v>155</v>
      </c>
      <c r="C82" s="117"/>
      <c r="D82" s="117"/>
      <c r="E82" s="117"/>
      <c r="F82" s="117"/>
      <c r="G82" s="117"/>
      <c r="H82" s="117"/>
      <c r="I82" s="117"/>
      <c r="J82" s="117"/>
      <c r="K82" s="117"/>
      <c r="L82" s="117"/>
      <c r="M82" s="117"/>
      <c r="N82" s="117"/>
    </row>
    <row r="83" spans="1:14" ht="13.2" customHeight="1" x14ac:dyDescent="0.3">
      <c r="A83" s="132">
        <v>65</v>
      </c>
      <c r="B83" s="129" t="s">
        <v>156</v>
      </c>
      <c r="C83" s="117"/>
      <c r="D83" s="117"/>
      <c r="E83" s="117"/>
      <c r="F83" s="117"/>
      <c r="G83" s="117"/>
      <c r="H83" s="117"/>
      <c r="I83" s="117"/>
      <c r="J83" s="117"/>
      <c r="K83" s="117"/>
      <c r="L83" s="117"/>
      <c r="M83" s="117"/>
      <c r="N83" s="117"/>
    </row>
    <row r="84" spans="1:14" ht="13.2" customHeight="1" x14ac:dyDescent="0.3">
      <c r="A84" s="132">
        <v>66</v>
      </c>
      <c r="B84" s="129" t="s">
        <v>174</v>
      </c>
      <c r="C84" s="117"/>
      <c r="D84" s="117"/>
      <c r="E84" s="117"/>
      <c r="F84" s="117"/>
      <c r="G84" s="117"/>
      <c r="H84" s="117"/>
      <c r="I84" s="117"/>
      <c r="J84" s="117"/>
      <c r="K84" s="117"/>
      <c r="L84" s="117"/>
      <c r="M84" s="117"/>
      <c r="N84" s="117"/>
    </row>
    <row r="85" spans="1:14" ht="13.2" customHeight="1" x14ac:dyDescent="0.3">
      <c r="A85" s="133"/>
      <c r="B85" s="36"/>
      <c r="C85" s="95"/>
      <c r="D85" s="95"/>
      <c r="E85" s="95"/>
      <c r="F85" s="95"/>
      <c r="G85" s="95"/>
      <c r="H85" s="95"/>
      <c r="I85" s="95"/>
      <c r="J85" s="95"/>
      <c r="K85" s="95"/>
      <c r="L85" s="95"/>
      <c r="M85" s="95"/>
      <c r="N85" s="95"/>
    </row>
    <row r="86" spans="1:14" ht="13.2" customHeight="1" x14ac:dyDescent="0.3">
      <c r="A86" s="134">
        <v>67</v>
      </c>
      <c r="B86" s="126" t="s">
        <v>175</v>
      </c>
      <c r="C86" s="117"/>
      <c r="D86" s="117"/>
      <c r="E86" s="117"/>
      <c r="F86" s="117"/>
      <c r="G86" s="117"/>
      <c r="H86" s="117"/>
      <c r="I86" s="117"/>
      <c r="J86" s="117"/>
      <c r="K86" s="117"/>
      <c r="L86" s="117"/>
      <c r="M86" s="117"/>
      <c r="N86" s="117"/>
    </row>
    <row r="87" spans="1:14" ht="13.2" customHeight="1" x14ac:dyDescent="0.3">
      <c r="A87" s="31"/>
      <c r="B87" s="123"/>
      <c r="C87" s="94"/>
      <c r="D87" s="94"/>
      <c r="E87" s="94"/>
      <c r="F87" s="94"/>
      <c r="G87" s="94"/>
      <c r="H87" s="94"/>
      <c r="I87" s="94"/>
      <c r="J87" s="94"/>
      <c r="K87" s="94"/>
      <c r="L87" s="94"/>
      <c r="M87" s="94"/>
      <c r="N87" s="94"/>
    </row>
    <row r="88" spans="1:14" ht="13.2" customHeight="1" x14ac:dyDescent="0.3">
      <c r="A88" s="31"/>
      <c r="B88" s="124" t="s">
        <v>23</v>
      </c>
      <c r="C88" s="100"/>
      <c r="D88" s="100"/>
      <c r="E88" s="100"/>
      <c r="F88" s="100"/>
      <c r="G88" s="100"/>
      <c r="H88" s="100"/>
      <c r="I88" s="100"/>
      <c r="J88" s="100"/>
      <c r="K88" s="100"/>
      <c r="L88" s="100"/>
      <c r="M88" s="100"/>
      <c r="N88" s="100"/>
    </row>
    <row r="89" spans="1:14" ht="25.2" customHeight="1" x14ac:dyDescent="0.3">
      <c r="A89" s="134">
        <v>68</v>
      </c>
      <c r="B89" s="127" t="s">
        <v>81</v>
      </c>
      <c r="C89" s="117"/>
      <c r="D89" s="117"/>
      <c r="E89" s="117"/>
      <c r="F89" s="117"/>
      <c r="G89" s="117"/>
      <c r="H89" s="117"/>
      <c r="I89" s="117"/>
      <c r="J89" s="117"/>
      <c r="K89" s="117"/>
      <c r="L89" s="117"/>
      <c r="M89" s="117"/>
      <c r="N89" s="117"/>
    </row>
    <row r="90" spans="1:14" ht="25.2" customHeight="1" x14ac:dyDescent="0.3">
      <c r="A90" s="132">
        <v>69</v>
      </c>
      <c r="B90" s="127" t="s">
        <v>82</v>
      </c>
      <c r="C90" s="117"/>
      <c r="D90" s="117"/>
      <c r="E90" s="117"/>
      <c r="F90" s="117"/>
      <c r="G90" s="117"/>
      <c r="H90" s="117"/>
      <c r="I90" s="117"/>
      <c r="J90" s="117"/>
      <c r="K90" s="117"/>
      <c r="L90" s="117"/>
      <c r="M90" s="117"/>
      <c r="N90" s="117"/>
    </row>
    <row r="91" spans="1:14" ht="25.2" customHeight="1" x14ac:dyDescent="0.3">
      <c r="A91" s="132">
        <v>70</v>
      </c>
      <c r="B91" s="127" t="s">
        <v>83</v>
      </c>
      <c r="C91" s="117"/>
      <c r="D91" s="117"/>
      <c r="E91" s="117"/>
      <c r="F91" s="117"/>
      <c r="G91" s="117"/>
      <c r="H91" s="117"/>
      <c r="I91" s="117"/>
      <c r="J91" s="117"/>
      <c r="K91" s="117"/>
      <c r="L91" s="117"/>
      <c r="M91" s="117"/>
      <c r="N91" s="117"/>
    </row>
    <row r="92" spans="1:14" ht="13.2" customHeight="1" x14ac:dyDescent="0.3">
      <c r="A92" s="30"/>
      <c r="B92" s="122"/>
      <c r="C92" s="95"/>
      <c r="D92" s="95"/>
      <c r="E92" s="95"/>
      <c r="F92" s="95"/>
      <c r="G92" s="95"/>
      <c r="H92" s="95"/>
      <c r="I92" s="95"/>
      <c r="J92" s="95"/>
      <c r="K92" s="95"/>
      <c r="L92" s="95"/>
      <c r="M92" s="95"/>
      <c r="N92" s="95"/>
    </row>
    <row r="93" spans="1:14" ht="13.2" customHeight="1" x14ac:dyDescent="0.3">
      <c r="A93" s="30"/>
      <c r="B93" s="122"/>
      <c r="C93" s="103"/>
      <c r="D93" s="103"/>
      <c r="E93" s="103"/>
      <c r="F93" s="103"/>
      <c r="G93" s="103"/>
      <c r="H93" s="103"/>
      <c r="I93" s="103"/>
      <c r="J93" s="103"/>
      <c r="K93" s="103"/>
      <c r="L93" s="103"/>
      <c r="M93" s="103"/>
      <c r="N93" s="103"/>
    </row>
    <row r="94" spans="1:14" ht="13.2" customHeight="1" x14ac:dyDescent="0.3">
      <c r="A94" s="30"/>
      <c r="B94" s="124" t="s">
        <v>24</v>
      </c>
      <c r="C94" s="100"/>
      <c r="D94" s="100"/>
      <c r="E94" s="100"/>
      <c r="F94" s="100"/>
      <c r="G94" s="100"/>
      <c r="H94" s="100"/>
      <c r="I94" s="100"/>
      <c r="J94" s="100"/>
      <c r="K94" s="100"/>
      <c r="L94" s="100"/>
      <c r="M94" s="100"/>
      <c r="N94" s="100"/>
    </row>
    <row r="95" spans="1:14" ht="13.2" customHeight="1" x14ac:dyDescent="0.3">
      <c r="A95" s="30"/>
      <c r="B95" s="123" t="s">
        <v>54</v>
      </c>
      <c r="C95" s="100"/>
      <c r="D95" s="100"/>
      <c r="E95" s="100"/>
      <c r="F95" s="100"/>
      <c r="G95" s="100"/>
      <c r="H95" s="100"/>
      <c r="I95" s="100"/>
      <c r="J95" s="100"/>
      <c r="K95" s="100"/>
      <c r="L95" s="100"/>
      <c r="M95" s="100"/>
      <c r="N95" s="100"/>
    </row>
    <row r="96" spans="1:14" s="10" customFormat="1" ht="13.2" customHeight="1" x14ac:dyDescent="0.3">
      <c r="A96" s="30">
        <v>71</v>
      </c>
      <c r="B96" s="36" t="s">
        <v>40</v>
      </c>
      <c r="C96" s="94"/>
      <c r="D96" s="104"/>
      <c r="E96" s="104"/>
      <c r="F96" s="104"/>
      <c r="G96" s="104"/>
      <c r="H96" s="104"/>
      <c r="I96" s="104"/>
      <c r="J96" s="104"/>
      <c r="K96" s="104"/>
      <c r="L96" s="104"/>
      <c r="M96" s="104"/>
      <c r="N96" s="104"/>
    </row>
    <row r="97" spans="1:14" ht="13.2" customHeight="1" x14ac:dyDescent="0.3">
      <c r="A97" s="132">
        <v>72</v>
      </c>
      <c r="B97" s="129" t="s">
        <v>176</v>
      </c>
      <c r="C97" s="117"/>
      <c r="D97" s="117"/>
      <c r="E97" s="117"/>
      <c r="F97" s="117"/>
      <c r="G97" s="117"/>
      <c r="H97" s="117"/>
      <c r="I97" s="117"/>
      <c r="J97" s="117"/>
      <c r="K97" s="117"/>
      <c r="L97" s="117"/>
      <c r="M97" s="117"/>
      <c r="N97" s="117"/>
    </row>
    <row r="98" spans="1:14" ht="13.2" customHeight="1" x14ac:dyDescent="0.3">
      <c r="A98" s="30">
        <v>73</v>
      </c>
      <c r="B98" s="36" t="s">
        <v>177</v>
      </c>
      <c r="C98" s="94"/>
      <c r="D98" s="94"/>
      <c r="E98" s="94"/>
      <c r="F98" s="94"/>
      <c r="G98" s="94"/>
      <c r="H98" s="94"/>
      <c r="I98" s="94"/>
      <c r="J98" s="94"/>
      <c r="K98" s="94"/>
      <c r="L98" s="94"/>
      <c r="M98" s="94"/>
      <c r="N98" s="94"/>
    </row>
    <row r="99" spans="1:14" ht="13.2" customHeight="1" x14ac:dyDescent="0.3">
      <c r="A99" s="132">
        <v>74</v>
      </c>
      <c r="B99" s="129" t="s">
        <v>178</v>
      </c>
      <c r="C99" s="120"/>
      <c r="D99" s="120"/>
      <c r="E99" s="120"/>
      <c r="F99" s="120"/>
      <c r="G99" s="120"/>
      <c r="H99" s="120"/>
      <c r="I99" s="120"/>
      <c r="J99" s="120"/>
      <c r="K99" s="120"/>
      <c r="L99" s="120"/>
      <c r="M99" s="120"/>
      <c r="N99" s="120"/>
    </row>
    <row r="100" spans="1:14" ht="13.2" customHeight="1" x14ac:dyDescent="0.3">
      <c r="A100" s="132">
        <v>75</v>
      </c>
      <c r="B100" s="129" t="s">
        <v>84</v>
      </c>
      <c r="C100" s="120"/>
      <c r="D100" s="120"/>
      <c r="E100" s="120"/>
      <c r="F100" s="120"/>
      <c r="G100" s="120"/>
      <c r="H100" s="120"/>
      <c r="I100" s="120"/>
      <c r="J100" s="120"/>
      <c r="K100" s="120"/>
      <c r="L100" s="120"/>
      <c r="M100" s="120"/>
      <c r="N100" s="120"/>
    </row>
    <row r="101" spans="1:14" ht="13.2" customHeight="1" x14ac:dyDescent="0.3">
      <c r="A101" s="30"/>
      <c r="B101" s="122"/>
      <c r="C101" s="94"/>
      <c r="D101" s="94"/>
      <c r="E101" s="94"/>
      <c r="F101" s="94"/>
      <c r="G101" s="94"/>
      <c r="H101" s="94"/>
      <c r="I101" s="94"/>
      <c r="J101" s="94"/>
      <c r="K101" s="94"/>
      <c r="L101" s="94"/>
      <c r="M101" s="94"/>
      <c r="N101" s="94"/>
    </row>
    <row r="102" spans="1:14" ht="13.2" customHeight="1" x14ac:dyDescent="0.3">
      <c r="A102" s="30"/>
      <c r="B102" s="123" t="s">
        <v>179</v>
      </c>
      <c r="C102" s="95"/>
      <c r="D102" s="95"/>
      <c r="E102" s="95"/>
      <c r="F102" s="95"/>
      <c r="G102" s="95"/>
      <c r="H102" s="95"/>
      <c r="I102" s="95"/>
      <c r="J102" s="95"/>
      <c r="K102" s="95"/>
      <c r="L102" s="95"/>
      <c r="M102" s="95"/>
      <c r="N102" s="95"/>
    </row>
    <row r="103" spans="1:14" s="10" customFormat="1" ht="13.2" customHeight="1" x14ac:dyDescent="0.3">
      <c r="A103" s="30">
        <v>76</v>
      </c>
      <c r="B103" s="36" t="s">
        <v>180</v>
      </c>
      <c r="C103" s="94"/>
      <c r="D103" s="104"/>
      <c r="E103" s="104"/>
      <c r="F103" s="104"/>
      <c r="G103" s="104"/>
      <c r="H103" s="104"/>
      <c r="I103" s="104"/>
      <c r="J103" s="104"/>
      <c r="K103" s="104"/>
      <c r="L103" s="104"/>
      <c r="M103" s="104"/>
      <c r="N103" s="104"/>
    </row>
    <row r="104" spans="1:14" ht="13.2" customHeight="1" x14ac:dyDescent="0.3">
      <c r="A104" s="132">
        <v>77</v>
      </c>
      <c r="B104" s="129" t="s">
        <v>86</v>
      </c>
      <c r="C104" s="120"/>
      <c r="D104" s="120"/>
      <c r="E104" s="120"/>
      <c r="F104" s="120"/>
      <c r="G104" s="120"/>
      <c r="H104" s="120"/>
      <c r="I104" s="120"/>
      <c r="J104" s="120"/>
      <c r="K104" s="120"/>
      <c r="L104" s="120"/>
      <c r="M104" s="120"/>
      <c r="N104" s="120"/>
    </row>
    <row r="105" spans="1:14" ht="13.2" customHeight="1" x14ac:dyDescent="0.3">
      <c r="A105" s="30">
        <v>78</v>
      </c>
      <c r="B105" s="122" t="s">
        <v>181</v>
      </c>
      <c r="C105" s="94"/>
      <c r="D105" s="94"/>
      <c r="E105" s="94"/>
      <c r="F105" s="94"/>
      <c r="G105" s="94"/>
      <c r="H105" s="94"/>
      <c r="I105" s="94"/>
      <c r="J105" s="94"/>
      <c r="K105" s="94"/>
      <c r="L105" s="94"/>
      <c r="M105" s="94"/>
      <c r="N105" s="94"/>
    </row>
    <row r="106" spans="1:14" ht="13.2" customHeight="1" x14ac:dyDescent="0.3">
      <c r="A106" s="132">
        <v>79</v>
      </c>
      <c r="B106" s="127" t="s">
        <v>182</v>
      </c>
      <c r="C106" s="117"/>
      <c r="D106" s="117"/>
      <c r="E106" s="117"/>
      <c r="F106" s="117"/>
      <c r="G106" s="117"/>
      <c r="H106" s="117"/>
      <c r="I106" s="117"/>
      <c r="J106" s="117"/>
      <c r="K106" s="117"/>
      <c r="L106" s="117"/>
      <c r="M106" s="117"/>
      <c r="N106" s="117"/>
    </row>
    <row r="107" spans="1:14" ht="13.2" customHeight="1" x14ac:dyDescent="0.3">
      <c r="A107" s="136">
        <v>80</v>
      </c>
      <c r="B107" s="137" t="s">
        <v>85</v>
      </c>
      <c r="C107" s="121"/>
      <c r="D107" s="121"/>
      <c r="E107" s="121"/>
      <c r="F107" s="121"/>
      <c r="G107" s="121"/>
      <c r="H107" s="121"/>
      <c r="I107" s="121"/>
      <c r="J107" s="121"/>
      <c r="K107" s="121"/>
      <c r="L107" s="121"/>
      <c r="M107" s="121"/>
      <c r="N107" s="121"/>
    </row>
    <row r="108" spans="1:14" ht="30.65" customHeight="1" x14ac:dyDescent="0.3">
      <c r="A108" s="30"/>
      <c r="C108" s="198"/>
      <c r="D108" s="196"/>
      <c r="E108" s="196"/>
      <c r="F108" s="196"/>
      <c r="G108" s="196"/>
      <c r="H108" s="196"/>
      <c r="I108" s="196"/>
      <c r="J108" s="196"/>
      <c r="K108" s="196"/>
      <c r="L108" s="196"/>
      <c r="M108" s="196"/>
      <c r="N108" s="197"/>
    </row>
    <row r="109" spans="1:14" ht="13.2" customHeight="1" x14ac:dyDescent="0.3">
      <c r="A109" s="30"/>
      <c r="C109" s="99"/>
      <c r="D109" s="99"/>
      <c r="E109" s="99"/>
      <c r="F109" s="99"/>
      <c r="G109" s="99"/>
      <c r="H109" s="99"/>
      <c r="I109" s="99"/>
      <c r="J109" s="99"/>
      <c r="K109" s="99"/>
      <c r="L109" s="99"/>
      <c r="M109" s="99"/>
    </row>
    <row r="110" spans="1:14" ht="13.2" customHeight="1" x14ac:dyDescent="0.3">
      <c r="A110" s="30"/>
      <c r="C110" s="99"/>
      <c r="D110" s="99"/>
      <c r="E110" s="99"/>
      <c r="F110" s="99"/>
      <c r="G110" s="99"/>
      <c r="H110" s="99"/>
      <c r="I110" s="99"/>
      <c r="J110" s="99"/>
      <c r="K110" s="99"/>
      <c r="L110" s="99"/>
      <c r="M110" s="99"/>
    </row>
    <row r="111" spans="1:14" ht="13.2" customHeight="1" x14ac:dyDescent="0.3">
      <c r="A111" s="30"/>
      <c r="B111" s="15"/>
      <c r="C111" s="99"/>
      <c r="D111" s="99"/>
      <c r="E111" s="99"/>
      <c r="F111" s="99"/>
      <c r="G111" s="99"/>
      <c r="H111" s="99"/>
      <c r="I111" s="99"/>
      <c r="J111" s="99"/>
      <c r="K111" s="99"/>
      <c r="L111" s="99"/>
      <c r="M111" s="99"/>
    </row>
    <row r="112" spans="1:14" ht="13.2" customHeight="1" x14ac:dyDescent="0.3">
      <c r="A112" s="30"/>
      <c r="B112" s="65"/>
      <c r="C112" s="99"/>
      <c r="D112" s="99"/>
      <c r="E112" s="99"/>
      <c r="F112" s="99"/>
      <c r="G112" s="99"/>
      <c r="H112" s="99"/>
      <c r="I112" s="99"/>
      <c r="J112" s="99"/>
      <c r="K112" s="99"/>
      <c r="L112" s="99"/>
      <c r="M112" s="99"/>
    </row>
    <row r="113" spans="1:13" ht="13.2" customHeight="1" x14ac:dyDescent="0.3">
      <c r="A113" s="30"/>
      <c r="B113" s="15"/>
      <c r="C113" s="99"/>
      <c r="D113" s="99"/>
      <c r="E113" s="99"/>
      <c r="F113" s="99"/>
      <c r="G113" s="99"/>
      <c r="H113" s="99"/>
      <c r="I113" s="99"/>
      <c r="J113" s="99"/>
      <c r="K113" s="99"/>
      <c r="L113" s="99"/>
      <c r="M113" s="99"/>
    </row>
    <row r="114" spans="1:13" ht="13.2" customHeight="1" x14ac:dyDescent="0.3">
      <c r="A114" s="135"/>
      <c r="B114" s="15"/>
      <c r="C114" s="99"/>
      <c r="D114" s="99"/>
      <c r="E114" s="99"/>
      <c r="F114" s="99"/>
      <c r="G114" s="99"/>
      <c r="H114" s="99"/>
      <c r="I114" s="99"/>
      <c r="J114" s="99"/>
      <c r="K114" s="99"/>
      <c r="L114" s="99"/>
      <c r="M114" s="99"/>
    </row>
    <row r="115" spans="1:13" ht="13.2" customHeight="1" x14ac:dyDescent="0.3">
      <c r="A115" s="30"/>
      <c r="B115" s="15"/>
      <c r="C115" s="99"/>
      <c r="D115" s="99"/>
      <c r="E115" s="99"/>
      <c r="F115" s="99"/>
      <c r="G115" s="99"/>
      <c r="H115" s="99"/>
      <c r="I115" s="99"/>
      <c r="J115" s="99"/>
      <c r="K115" s="99"/>
      <c r="L115" s="99"/>
      <c r="M115" s="99"/>
    </row>
    <row r="116" spans="1:13" ht="13.2" customHeight="1" x14ac:dyDescent="0.3">
      <c r="A116" s="30"/>
      <c r="B116" s="15"/>
      <c r="C116" s="99"/>
      <c r="D116" s="99"/>
      <c r="E116" s="99"/>
      <c r="F116" s="99"/>
      <c r="G116" s="99"/>
      <c r="H116" s="99"/>
      <c r="I116" s="99"/>
      <c r="J116" s="99"/>
      <c r="K116" s="99"/>
      <c r="L116" s="99"/>
      <c r="M116" s="99"/>
    </row>
    <row r="117" spans="1:13" ht="13.2" customHeight="1" x14ac:dyDescent="0.3">
      <c r="A117" s="30"/>
      <c r="B117" s="15"/>
      <c r="C117" s="99"/>
      <c r="D117" s="99"/>
      <c r="E117" s="99"/>
      <c r="F117" s="99"/>
      <c r="G117" s="99"/>
      <c r="H117" s="99"/>
      <c r="I117" s="99"/>
      <c r="J117" s="99"/>
      <c r="K117" s="99"/>
      <c r="L117" s="99"/>
      <c r="M117" s="99"/>
    </row>
    <row r="118" spans="1:13" ht="13.2" customHeight="1" x14ac:dyDescent="0.3">
      <c r="A118" s="29"/>
      <c r="B118" s="15"/>
      <c r="C118" s="99"/>
      <c r="D118" s="99"/>
      <c r="E118" s="99"/>
      <c r="F118" s="99"/>
      <c r="G118" s="99"/>
      <c r="H118" s="99"/>
      <c r="I118" s="99"/>
      <c r="J118" s="99"/>
      <c r="K118" s="99"/>
      <c r="L118" s="99"/>
      <c r="M118" s="99"/>
    </row>
    <row r="119" spans="1:13" ht="13.2" customHeight="1" x14ac:dyDescent="0.3">
      <c r="A119" s="30"/>
      <c r="B119" s="15"/>
      <c r="C119" s="99"/>
      <c r="D119" s="99"/>
      <c r="E119" s="99"/>
      <c r="F119" s="99"/>
      <c r="G119" s="99"/>
      <c r="H119" s="99"/>
      <c r="I119" s="99"/>
      <c r="J119" s="99"/>
      <c r="K119" s="99"/>
      <c r="L119" s="99"/>
      <c r="M119" s="99"/>
    </row>
    <row r="120" spans="1:13" ht="13.2" customHeight="1" x14ac:dyDescent="0.3">
      <c r="A120" s="30"/>
      <c r="B120" s="15"/>
      <c r="C120" s="99"/>
      <c r="D120" s="99"/>
      <c r="E120" s="99"/>
      <c r="F120" s="99"/>
      <c r="G120" s="99"/>
      <c r="H120" s="99"/>
      <c r="I120" s="99"/>
      <c r="J120" s="99"/>
      <c r="K120" s="99"/>
      <c r="L120" s="99"/>
      <c r="M120" s="99"/>
    </row>
    <row r="121" spans="1:13" ht="13.2" customHeight="1" x14ac:dyDescent="0.3">
      <c r="A121" s="133"/>
      <c r="B121" s="3"/>
      <c r="C121" s="99"/>
      <c r="D121" s="99"/>
      <c r="E121" s="99"/>
      <c r="F121" s="99"/>
      <c r="G121" s="99"/>
      <c r="H121" s="99"/>
      <c r="I121" s="99"/>
      <c r="J121" s="99"/>
      <c r="K121" s="99"/>
      <c r="L121" s="99"/>
      <c r="M121" s="99"/>
    </row>
    <row r="122" spans="1:13" ht="13.2" customHeight="1" x14ac:dyDescent="0.3">
      <c r="A122" s="133"/>
      <c r="C122" s="99"/>
      <c r="D122" s="99"/>
      <c r="E122" s="99"/>
      <c r="F122" s="99"/>
      <c r="G122" s="99"/>
      <c r="H122" s="99"/>
      <c r="I122" s="99"/>
      <c r="J122" s="99"/>
      <c r="K122" s="99"/>
      <c r="L122" s="99"/>
      <c r="M122" s="99"/>
    </row>
    <row r="123" spans="1:13" ht="13.2" customHeight="1" x14ac:dyDescent="0.3">
      <c r="A123" s="133"/>
      <c r="C123" s="99"/>
      <c r="D123" s="99"/>
      <c r="E123" s="99"/>
      <c r="F123" s="99"/>
      <c r="G123" s="99"/>
      <c r="H123" s="99"/>
      <c r="I123" s="99"/>
      <c r="J123" s="99"/>
      <c r="K123" s="99"/>
      <c r="L123" s="99"/>
      <c r="M123" s="99"/>
    </row>
    <row r="124" spans="1:13" ht="13.2" customHeight="1" x14ac:dyDescent="0.3">
      <c r="C124" s="99"/>
      <c r="D124" s="99"/>
      <c r="E124" s="99"/>
      <c r="F124" s="99"/>
      <c r="G124" s="99"/>
      <c r="H124" s="99"/>
      <c r="I124" s="99"/>
      <c r="J124" s="99"/>
      <c r="K124" s="99"/>
      <c r="L124" s="99"/>
      <c r="M124" s="99"/>
    </row>
    <row r="125" spans="1:13" ht="13.2" customHeight="1" x14ac:dyDescent="0.3">
      <c r="C125" s="99"/>
      <c r="D125" s="99"/>
      <c r="E125" s="99"/>
      <c r="F125" s="99"/>
      <c r="G125" s="99"/>
      <c r="H125" s="99"/>
      <c r="I125" s="99"/>
      <c r="J125" s="99"/>
      <c r="K125" s="99"/>
      <c r="L125" s="99"/>
      <c r="M125" s="99"/>
    </row>
    <row r="126" spans="1:13" ht="13.2" customHeight="1" x14ac:dyDescent="0.3">
      <c r="C126" s="99"/>
      <c r="D126" s="99"/>
      <c r="E126" s="99"/>
      <c r="F126" s="99"/>
      <c r="G126" s="99"/>
      <c r="H126" s="99"/>
      <c r="I126" s="99"/>
      <c r="J126" s="99"/>
      <c r="K126" s="99"/>
      <c r="L126" s="99"/>
      <c r="M126" s="99"/>
    </row>
    <row r="127" spans="1:13" ht="13.2" customHeight="1" x14ac:dyDescent="0.3">
      <c r="C127" s="99"/>
      <c r="D127" s="99"/>
      <c r="E127" s="99"/>
      <c r="F127" s="99"/>
      <c r="G127" s="99"/>
      <c r="H127" s="99"/>
      <c r="I127" s="99"/>
      <c r="J127" s="99"/>
      <c r="K127" s="99"/>
      <c r="L127" s="99"/>
      <c r="M127" s="99"/>
    </row>
    <row r="128" spans="1:13" ht="13.2" customHeight="1" x14ac:dyDescent="0.3">
      <c r="C128" s="99"/>
      <c r="D128" s="99"/>
      <c r="E128" s="99"/>
      <c r="F128" s="99"/>
      <c r="G128" s="99"/>
      <c r="H128" s="99"/>
      <c r="I128" s="99"/>
      <c r="J128" s="99"/>
      <c r="K128" s="99"/>
      <c r="L128" s="99"/>
      <c r="M128" s="99"/>
    </row>
    <row r="129" spans="3:13" ht="13.2" customHeight="1" x14ac:dyDescent="0.3">
      <c r="C129" s="99"/>
      <c r="D129" s="99"/>
      <c r="E129" s="99"/>
      <c r="F129" s="99"/>
      <c r="G129" s="99"/>
      <c r="H129" s="99"/>
      <c r="I129" s="99"/>
      <c r="J129" s="99"/>
      <c r="K129" s="99"/>
      <c r="L129" s="99"/>
      <c r="M129" s="99"/>
    </row>
  </sheetData>
  <mergeCells count="2">
    <mergeCell ref="A3:B3"/>
    <mergeCell ref="A4:B4"/>
  </mergeCells>
  <pageMargins left="0.7" right="0.7" top="0.75" bottom="0.75" header="0.3" footer="0.3"/>
  <customProperties>
    <customPr name="SourceTableID" r:id="rId1"/>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L108"/>
  <sheetViews>
    <sheetView zoomScale="110" zoomScaleNormal="110" workbookViewId="0">
      <pane xSplit="5" ySplit="6" topLeftCell="AC7" activePane="bottomRight" state="frozen"/>
      <selection pane="topRight" activeCell="G1" sqref="G1"/>
      <selection pane="bottomLeft" activeCell="A7" sqref="A7"/>
      <selection pane="bottomRight" activeCell="C60" sqref="C60"/>
    </sheetView>
  </sheetViews>
  <sheetFormatPr defaultColWidth="8.84375" defaultRowHeight="12.45" x14ac:dyDescent="0.3"/>
  <cols>
    <col min="1" max="1" width="6.69140625" style="4" customWidth="1"/>
    <col min="2" max="2" width="44.84375" style="4" customWidth="1"/>
    <col min="3" max="3" width="7.69140625" style="4" customWidth="1"/>
    <col min="4" max="4" width="6" style="4" customWidth="1"/>
    <col min="5" max="5" width="62.3046875" style="4" customWidth="1"/>
    <col min="6" max="27" width="11.69140625" style="4" bestFit="1" customWidth="1"/>
    <col min="28" max="37" width="9" style="4" bestFit="1" customWidth="1"/>
    <col min="38" max="16384" width="8.84375" style="4"/>
  </cols>
  <sheetData>
    <row r="1" spans="1:38" s="22" customFormat="1" ht="18.649999999999999" customHeight="1" x14ac:dyDescent="0.4">
      <c r="A1" s="163" t="s">
        <v>209</v>
      </c>
      <c r="B1" s="145"/>
    </row>
    <row r="2" spans="1:38" ht="15.65" customHeight="1" x14ac:dyDescent="0.3">
      <c r="A2" s="227">
        <f>'ITA1.2'!A2</f>
        <v>0</v>
      </c>
      <c r="B2" s="227"/>
      <c r="C2" s="227"/>
      <c r="D2" s="227"/>
      <c r="E2" s="227"/>
    </row>
    <row r="3" spans="1:38" ht="17.5" customHeight="1" x14ac:dyDescent="0.3">
      <c r="A3" s="225" t="s">
        <v>210</v>
      </c>
      <c r="B3" s="225"/>
      <c r="C3" s="225"/>
      <c r="D3" s="225"/>
      <c r="E3" s="225"/>
    </row>
    <row r="4" spans="1:38" ht="20.5" customHeight="1" x14ac:dyDescent="0.3">
      <c r="A4" s="226" t="s">
        <v>194</v>
      </c>
      <c r="B4" s="226"/>
      <c r="C4" s="226"/>
      <c r="D4" s="226"/>
      <c r="E4" s="226"/>
    </row>
    <row r="5" spans="1:38" ht="13.2" customHeight="1" x14ac:dyDescent="0.3">
      <c r="A5" s="1"/>
      <c r="B5" s="2"/>
    </row>
    <row r="6" spans="1:38" s="67" customFormat="1" ht="33" customHeight="1" x14ac:dyDescent="0.3">
      <c r="A6" s="170" t="s">
        <v>189</v>
      </c>
      <c r="B6" s="170" t="s">
        <v>188</v>
      </c>
      <c r="C6" s="170" t="s">
        <v>183</v>
      </c>
      <c r="D6" s="170" t="s">
        <v>184</v>
      </c>
      <c r="E6" s="170" t="s">
        <v>190</v>
      </c>
      <c r="F6" s="171">
        <f>'ITA1.2'!C6</f>
        <v>0</v>
      </c>
      <c r="G6" s="171">
        <f>'ITA1.2'!D6</f>
        <v>0</v>
      </c>
      <c r="H6" s="171">
        <f>'ITA1.2'!E6</f>
        <v>0</v>
      </c>
      <c r="I6" s="171">
        <f>'ITA1.2'!F6</f>
        <v>0</v>
      </c>
      <c r="J6" s="171">
        <f>'ITA1.2'!G6</f>
        <v>0</v>
      </c>
      <c r="K6" s="171">
        <f>'ITA1.2'!H6</f>
        <v>0</v>
      </c>
      <c r="L6" s="171">
        <f>'ITA1.2'!I6</f>
        <v>0</v>
      </c>
      <c r="M6" s="171">
        <f>'ITA1.2'!J6</f>
        <v>0</v>
      </c>
      <c r="N6" s="171">
        <f>'ITA1.2'!K6</f>
        <v>0</v>
      </c>
      <c r="O6" s="171">
        <f>'ITA1.2'!L6</f>
        <v>0</v>
      </c>
      <c r="P6" s="171">
        <f>'ITA1.2'!M6</f>
        <v>0</v>
      </c>
      <c r="Q6" s="171">
        <f>'ITA1.2'!N6</f>
        <v>0</v>
      </c>
      <c r="R6" s="171">
        <f>'ITA1.2'!O6</f>
        <v>0</v>
      </c>
      <c r="S6" s="171">
        <f>'ITA1.2'!P6</f>
        <v>0</v>
      </c>
      <c r="T6" s="171">
        <f>'ITA1.2'!Q6</f>
        <v>0</v>
      </c>
      <c r="U6" s="171">
        <f>'ITA1.2'!R6</f>
        <v>0</v>
      </c>
      <c r="V6" s="171">
        <f>'ITA1.2'!S6</f>
        <v>0</v>
      </c>
      <c r="W6" s="171">
        <f>'ITA1.2'!T6</f>
        <v>0</v>
      </c>
      <c r="X6" s="171">
        <f>'ITA1.2'!U6</f>
        <v>0</v>
      </c>
      <c r="Y6" s="171">
        <f>'ITA1.2'!V6</f>
        <v>0</v>
      </c>
      <c r="Z6" s="171">
        <f>'ITA1.2'!W6</f>
        <v>0</v>
      </c>
      <c r="AA6" s="171">
        <f>'ITA1.2'!X6</f>
        <v>0</v>
      </c>
      <c r="AB6" s="171">
        <v>2021</v>
      </c>
      <c r="AC6" s="171">
        <v>2022</v>
      </c>
      <c r="AD6" s="171">
        <v>2023</v>
      </c>
      <c r="AE6" s="171">
        <v>2024</v>
      </c>
      <c r="AF6" s="171">
        <v>2025</v>
      </c>
      <c r="AG6" s="171">
        <v>2026</v>
      </c>
      <c r="AH6" s="171">
        <v>2027</v>
      </c>
      <c r="AI6" s="171">
        <v>2028</v>
      </c>
      <c r="AJ6" s="171">
        <v>2029</v>
      </c>
      <c r="AK6" s="171">
        <v>2030</v>
      </c>
    </row>
    <row r="7" spans="1:38" ht="24.9" x14ac:dyDescent="0.3">
      <c r="A7" s="5">
        <v>1</v>
      </c>
      <c r="B7" s="138" t="s">
        <v>142</v>
      </c>
      <c r="C7" s="66" t="s">
        <v>73</v>
      </c>
      <c r="D7" s="4">
        <f>'ITA1.2'!A8</f>
        <v>0</v>
      </c>
      <c r="E7" s="191">
        <f>'ITA1.2'!B8</f>
        <v>0</v>
      </c>
      <c r="F7" s="200">
        <f>'ITA1.2'!C8</f>
        <v>0</v>
      </c>
      <c r="G7" s="200">
        <f>'ITA1.2'!D8</f>
        <v>0</v>
      </c>
      <c r="H7" s="200">
        <f>'ITA1.2'!E8</f>
        <v>0</v>
      </c>
      <c r="I7" s="200">
        <f>'ITA1.2'!F8</f>
        <v>0</v>
      </c>
      <c r="J7" s="200">
        <f>'ITA1.2'!G8</f>
        <v>0</v>
      </c>
      <c r="K7" s="200">
        <f>'ITA1.2'!H8</f>
        <v>0</v>
      </c>
      <c r="L7" s="200">
        <f>'ITA1.2'!I8</f>
        <v>0</v>
      </c>
      <c r="M7" s="200">
        <f>'ITA1.2'!J8</f>
        <v>0</v>
      </c>
      <c r="N7" s="200">
        <f>'ITA1.2'!K8</f>
        <v>0</v>
      </c>
      <c r="O7" s="200">
        <f>'ITA1.2'!L8</f>
        <v>0</v>
      </c>
      <c r="P7" s="200">
        <f>'ITA1.2'!M8</f>
        <v>0</v>
      </c>
      <c r="Q7" s="200">
        <f>'ITA1.2'!N8</f>
        <v>0</v>
      </c>
      <c r="R7" s="200">
        <f>'ITA1.2'!O8</f>
        <v>0</v>
      </c>
      <c r="S7" s="200">
        <f>'ITA1.2'!P8</f>
        <v>0</v>
      </c>
      <c r="T7" s="200">
        <f>'ITA1.2'!Q8</f>
        <v>0</v>
      </c>
      <c r="U7" s="200">
        <f>'ITA1.2'!R8</f>
        <v>0</v>
      </c>
      <c r="V7" s="200">
        <f>'ITA1.2'!S8</f>
        <v>0</v>
      </c>
      <c r="W7" s="200">
        <f>'ITA1.2'!T8</f>
        <v>0</v>
      </c>
      <c r="X7" s="200">
        <f>'ITA1.2'!U8</f>
        <v>0</v>
      </c>
      <c r="Y7" s="200">
        <f>'ITA1.2'!V8</f>
        <v>0</v>
      </c>
      <c r="Z7" s="200">
        <f>'ITA1.2'!W8</f>
        <v>0</v>
      </c>
      <c r="AA7" s="200">
        <f>'ITA1.2'!X8</f>
        <v>0</v>
      </c>
      <c r="AB7" s="200">
        <f>'ITA1.2'!Y8</f>
        <v>0</v>
      </c>
      <c r="AC7" s="200">
        <f>'ITA1.2'!Z8</f>
        <v>0</v>
      </c>
      <c r="AD7" s="200">
        <f>'ITA1.2'!AA8</f>
        <v>0</v>
      </c>
      <c r="AE7" s="200">
        <f>'ITA1.2'!AB8</f>
        <v>0</v>
      </c>
      <c r="AF7" s="200">
        <f>'ITA1.2'!AC8</f>
        <v>0</v>
      </c>
      <c r="AG7" s="200">
        <f>'ITA1.2'!AD8</f>
        <v>0</v>
      </c>
      <c r="AH7" s="200">
        <f>'ITA1.2'!AE8</f>
        <v>0</v>
      </c>
      <c r="AI7" s="200">
        <f>'ITA1.2'!AF8</f>
        <v>0</v>
      </c>
      <c r="AJ7" s="200">
        <f>'ITA1.2'!AG8</f>
        <v>0</v>
      </c>
      <c r="AK7" s="200">
        <f>'ITA1.2'!AH8</f>
        <v>0</v>
      </c>
      <c r="AL7" s="200"/>
    </row>
    <row r="8" spans="1:38" ht="24.9" x14ac:dyDescent="0.3">
      <c r="A8" s="5">
        <v>2</v>
      </c>
      <c r="B8" s="139" t="s">
        <v>143</v>
      </c>
      <c r="C8" s="66" t="s">
        <v>74</v>
      </c>
      <c r="D8" s="4">
        <f>'ITA4.2'!A15</f>
        <v>0</v>
      </c>
      <c r="E8" s="191">
        <f>'ITA4.2'!B15</f>
        <v>0</v>
      </c>
      <c r="F8" s="200">
        <f>'ITA4.2'!C15</f>
        <v>0</v>
      </c>
      <c r="G8" s="200">
        <f>'ITA4.2'!D15</f>
        <v>0</v>
      </c>
      <c r="H8" s="200">
        <f>'ITA4.2'!E15</f>
        <v>0</v>
      </c>
      <c r="I8" s="200">
        <f>'ITA4.2'!F15</f>
        <v>0</v>
      </c>
      <c r="J8" s="200">
        <f>'ITA4.2'!G15</f>
        <v>0</v>
      </c>
      <c r="K8" s="200">
        <f>'ITA4.2'!H15</f>
        <v>0</v>
      </c>
      <c r="L8" s="200">
        <f>'ITA4.2'!I15</f>
        <v>0</v>
      </c>
      <c r="M8" s="200">
        <f>'ITA4.2'!J15</f>
        <v>0</v>
      </c>
      <c r="N8" s="200">
        <f>'ITA4.2'!K15</f>
        <v>0</v>
      </c>
      <c r="O8" s="200">
        <f>'ITA4.2'!L15</f>
        <v>0</v>
      </c>
      <c r="P8" s="200">
        <f>'ITA4.2'!M15</f>
        <v>0</v>
      </c>
      <c r="Q8" s="200">
        <f>'ITA4.2'!N15</f>
        <v>0</v>
      </c>
      <c r="R8" s="200">
        <f>'ITA4.2'!O15</f>
        <v>0</v>
      </c>
      <c r="S8" s="200">
        <f>'ITA4.2'!P15</f>
        <v>0</v>
      </c>
      <c r="T8" s="200">
        <f>'ITA4.2'!Q15</f>
        <v>0</v>
      </c>
      <c r="U8" s="200">
        <f>'ITA4.2'!R15</f>
        <v>0</v>
      </c>
      <c r="V8" s="200">
        <f>'ITA4.2'!S15</f>
        <v>0</v>
      </c>
      <c r="W8" s="200">
        <f>'ITA4.2'!T15</f>
        <v>0</v>
      </c>
      <c r="X8" s="200">
        <f>'ITA4.2'!U15</f>
        <v>0</v>
      </c>
      <c r="Y8" s="200">
        <f>'ITA4.2'!V15</f>
        <v>0</v>
      </c>
      <c r="Z8" s="200">
        <f>'ITA4.2'!W15</f>
        <v>0</v>
      </c>
      <c r="AA8" s="200">
        <f>'ITA4.2'!X15</f>
        <v>0</v>
      </c>
      <c r="AB8" s="200">
        <f>'ITA4.2'!Y15</f>
        <v>0</v>
      </c>
      <c r="AC8" s="200">
        <f>'ITA4.2'!Z15</f>
        <v>0</v>
      </c>
      <c r="AD8" s="200">
        <f>'ITA4.2'!AA15</f>
        <v>0</v>
      </c>
      <c r="AE8" s="200">
        <f>'ITA4.2'!AB15</f>
        <v>0</v>
      </c>
      <c r="AF8" s="200">
        <f>'ITA4.2'!AC15</f>
        <v>0</v>
      </c>
      <c r="AG8" s="200">
        <f>'ITA4.2'!AD15</f>
        <v>0</v>
      </c>
      <c r="AH8" s="200">
        <f>'ITA4.2'!AE15</f>
        <v>0</v>
      </c>
      <c r="AI8" s="200">
        <f>'ITA4.2'!AF15</f>
        <v>0</v>
      </c>
      <c r="AJ8" s="200">
        <f>'ITA4.2'!AG15</f>
        <v>0</v>
      </c>
      <c r="AK8" s="200">
        <f>'ITA4.2'!AH15</f>
        <v>0</v>
      </c>
      <c r="AL8" s="200"/>
    </row>
    <row r="9" spans="1:38" ht="24.9" x14ac:dyDescent="0.3">
      <c r="A9" s="125">
        <v>3</v>
      </c>
      <c r="B9" s="126" t="s">
        <v>99</v>
      </c>
      <c r="C9" s="144"/>
      <c r="D9" s="144"/>
      <c r="E9" s="192"/>
      <c r="F9" s="201"/>
      <c r="G9" s="201"/>
      <c r="H9" s="201"/>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0"/>
    </row>
    <row r="10" spans="1:38" x14ac:dyDescent="0.3">
      <c r="A10" s="5"/>
      <c r="B10" s="139"/>
      <c r="E10" s="191"/>
      <c r="F10" s="200"/>
      <c r="G10" s="200"/>
      <c r="H10" s="200"/>
      <c r="I10" s="200"/>
      <c r="J10" s="200"/>
      <c r="K10" s="200"/>
      <c r="L10" s="200"/>
      <c r="M10" s="200"/>
      <c r="N10" s="200"/>
      <c r="O10" s="200"/>
      <c r="P10" s="200"/>
      <c r="Q10" s="200"/>
      <c r="R10" s="200"/>
      <c r="S10" s="200"/>
      <c r="T10" s="200"/>
      <c r="U10" s="200"/>
      <c r="V10" s="200"/>
      <c r="W10" s="200"/>
      <c r="X10" s="200"/>
      <c r="Y10" s="200"/>
      <c r="Z10" s="200"/>
      <c r="AA10" s="200"/>
      <c r="AB10" s="200"/>
      <c r="AC10" s="200"/>
      <c r="AD10" s="200"/>
      <c r="AE10" s="200"/>
      <c r="AF10" s="200"/>
      <c r="AG10" s="200"/>
      <c r="AH10" s="200"/>
      <c r="AI10" s="200"/>
      <c r="AJ10" s="200"/>
      <c r="AK10" s="200"/>
      <c r="AL10" s="200"/>
    </row>
    <row r="11" spans="1:38" ht="24.9" x14ac:dyDescent="0.3">
      <c r="A11" s="125">
        <v>4</v>
      </c>
      <c r="B11" s="126" t="s">
        <v>144</v>
      </c>
      <c r="C11" s="144"/>
      <c r="D11" s="144"/>
      <c r="E11" s="192"/>
      <c r="F11" s="201"/>
      <c r="G11" s="201"/>
      <c r="H11" s="201"/>
      <c r="I11" s="201"/>
      <c r="J11" s="201"/>
      <c r="K11" s="201"/>
      <c r="L11" s="201"/>
      <c r="M11" s="201"/>
      <c r="N11" s="201"/>
      <c r="O11" s="201"/>
      <c r="P11" s="201"/>
      <c r="Q11" s="201"/>
      <c r="R11" s="201"/>
      <c r="S11" s="201"/>
      <c r="T11" s="201"/>
      <c r="U11" s="201"/>
      <c r="V11" s="201"/>
      <c r="W11" s="201"/>
      <c r="X11" s="201"/>
      <c r="Y11" s="201"/>
      <c r="Z11" s="201"/>
      <c r="AA11" s="201"/>
      <c r="AB11" s="201"/>
      <c r="AC11" s="201"/>
      <c r="AD11" s="201"/>
      <c r="AE11" s="201"/>
      <c r="AF11" s="201"/>
      <c r="AG11" s="201"/>
      <c r="AH11" s="201"/>
      <c r="AI11" s="201"/>
      <c r="AJ11" s="201"/>
      <c r="AK11" s="201"/>
      <c r="AL11" s="200"/>
    </row>
    <row r="12" spans="1:38" x14ac:dyDescent="0.3">
      <c r="A12" s="5"/>
      <c r="B12" s="139"/>
      <c r="E12" s="191"/>
      <c r="F12" s="200"/>
      <c r="G12" s="200"/>
      <c r="H12" s="200"/>
      <c r="I12" s="200"/>
      <c r="J12" s="200"/>
      <c r="K12" s="200"/>
      <c r="L12" s="200"/>
      <c r="M12" s="200"/>
      <c r="N12" s="200"/>
      <c r="O12" s="200"/>
      <c r="P12" s="200"/>
      <c r="Q12" s="200"/>
      <c r="R12" s="200"/>
      <c r="S12" s="200"/>
      <c r="T12" s="200"/>
      <c r="U12" s="200"/>
      <c r="V12" s="200"/>
      <c r="W12" s="200"/>
      <c r="X12" s="200"/>
      <c r="Y12" s="200"/>
      <c r="Z12" s="200"/>
      <c r="AA12" s="200"/>
      <c r="AB12" s="200"/>
      <c r="AC12" s="200"/>
      <c r="AD12" s="200"/>
      <c r="AE12" s="200"/>
      <c r="AF12" s="200"/>
      <c r="AG12" s="200"/>
      <c r="AH12" s="200"/>
      <c r="AI12" s="200"/>
      <c r="AJ12" s="200"/>
      <c r="AK12" s="200"/>
      <c r="AL12" s="200"/>
    </row>
    <row r="13" spans="1:38" x14ac:dyDescent="0.3">
      <c r="A13" s="5">
        <v>5</v>
      </c>
      <c r="B13" s="138" t="s">
        <v>145</v>
      </c>
      <c r="C13" s="66" t="s">
        <v>73</v>
      </c>
      <c r="D13" s="4">
        <f>'ITA1.2'!A9</f>
        <v>0</v>
      </c>
      <c r="E13" s="191">
        <f>'ITA1.2'!B9</f>
        <v>0</v>
      </c>
      <c r="F13" s="200">
        <f>'ITA1.2'!C9</f>
        <v>0</v>
      </c>
      <c r="G13" s="200">
        <f>'ITA1.2'!D9</f>
        <v>0</v>
      </c>
      <c r="H13" s="200">
        <f>'ITA1.2'!E9</f>
        <v>0</v>
      </c>
      <c r="I13" s="200">
        <f>'ITA1.2'!F9</f>
        <v>0</v>
      </c>
      <c r="J13" s="200">
        <f>'ITA1.2'!G9</f>
        <v>0</v>
      </c>
      <c r="K13" s="200">
        <f>'ITA1.2'!H9</f>
        <v>0</v>
      </c>
      <c r="L13" s="200">
        <f>'ITA1.2'!I9</f>
        <v>0</v>
      </c>
      <c r="M13" s="200">
        <f>'ITA1.2'!J9</f>
        <v>0</v>
      </c>
      <c r="N13" s="200">
        <f>'ITA1.2'!K9</f>
        <v>0</v>
      </c>
      <c r="O13" s="200">
        <f>'ITA1.2'!L9</f>
        <v>0</v>
      </c>
      <c r="P13" s="200">
        <f>'ITA1.2'!M9</f>
        <v>0</v>
      </c>
      <c r="Q13" s="200">
        <f>'ITA1.2'!N9</f>
        <v>0</v>
      </c>
      <c r="R13" s="200">
        <f>'ITA1.2'!O9</f>
        <v>0</v>
      </c>
      <c r="S13" s="200">
        <f>'ITA1.2'!P9</f>
        <v>0</v>
      </c>
      <c r="T13" s="200">
        <f>'ITA1.2'!Q9</f>
        <v>0</v>
      </c>
      <c r="U13" s="200">
        <f>'ITA1.2'!R9</f>
        <v>0</v>
      </c>
      <c r="V13" s="200">
        <f>'ITA1.2'!S9</f>
        <v>0</v>
      </c>
      <c r="W13" s="200">
        <f>'ITA1.2'!T9</f>
        <v>0</v>
      </c>
      <c r="X13" s="200">
        <f>'ITA1.2'!U9</f>
        <v>0</v>
      </c>
      <c r="Y13" s="200">
        <f>'ITA1.2'!V9</f>
        <v>0</v>
      </c>
      <c r="Z13" s="200">
        <f>'ITA1.2'!W9</f>
        <v>0</v>
      </c>
      <c r="AA13" s="200">
        <f>'ITA1.2'!X9</f>
        <v>0</v>
      </c>
      <c r="AB13" s="200">
        <f>'ITA1.2'!Y9</f>
        <v>0</v>
      </c>
      <c r="AC13" s="200">
        <f>'ITA1.2'!Z9</f>
        <v>0</v>
      </c>
      <c r="AD13" s="200">
        <f>'ITA1.2'!AA9</f>
        <v>0</v>
      </c>
      <c r="AE13" s="200">
        <f>'ITA1.2'!AB9</f>
        <v>0</v>
      </c>
      <c r="AF13" s="200">
        <f>'ITA1.2'!AC9</f>
        <v>0</v>
      </c>
      <c r="AG13" s="200">
        <f>'ITA1.2'!AD9</f>
        <v>0</v>
      </c>
      <c r="AH13" s="200">
        <f>'ITA1.2'!AE9</f>
        <v>0</v>
      </c>
      <c r="AI13" s="200">
        <f>'ITA1.2'!AF9</f>
        <v>0</v>
      </c>
      <c r="AJ13" s="200">
        <f>'ITA1.2'!AG9</f>
        <v>0</v>
      </c>
      <c r="AK13" s="200">
        <f>'ITA1.2'!AH9</f>
        <v>0</v>
      </c>
      <c r="AL13" s="200"/>
    </row>
    <row r="14" spans="1:38" x14ac:dyDescent="0.3">
      <c r="A14" s="5">
        <v>6</v>
      </c>
      <c r="B14" s="140" t="s">
        <v>146</v>
      </c>
      <c r="C14" s="66" t="s">
        <v>73</v>
      </c>
      <c r="D14" s="4">
        <f>'ITA1.2'!A10</f>
        <v>0</v>
      </c>
      <c r="E14" s="191">
        <f>'ITA1.2'!B10</f>
        <v>0</v>
      </c>
      <c r="F14" s="200">
        <f>'ITA1.2'!C10</f>
        <v>0</v>
      </c>
      <c r="G14" s="200">
        <f>'ITA1.2'!D10</f>
        <v>0</v>
      </c>
      <c r="H14" s="200">
        <f>'ITA1.2'!E10</f>
        <v>0</v>
      </c>
      <c r="I14" s="200">
        <f>'ITA1.2'!F10</f>
        <v>0</v>
      </c>
      <c r="J14" s="200">
        <f>'ITA1.2'!G10</f>
        <v>0</v>
      </c>
      <c r="K14" s="200">
        <f>'ITA1.2'!H10</f>
        <v>0</v>
      </c>
      <c r="L14" s="200">
        <f>'ITA1.2'!I10</f>
        <v>0</v>
      </c>
      <c r="M14" s="200">
        <f>'ITA1.2'!J10</f>
        <v>0</v>
      </c>
      <c r="N14" s="200">
        <f>'ITA1.2'!K10</f>
        <v>0</v>
      </c>
      <c r="O14" s="200">
        <f>'ITA1.2'!L10</f>
        <v>0</v>
      </c>
      <c r="P14" s="200">
        <f>'ITA1.2'!M10</f>
        <v>0</v>
      </c>
      <c r="Q14" s="200">
        <f>'ITA1.2'!N10</f>
        <v>0</v>
      </c>
      <c r="R14" s="200">
        <f>'ITA1.2'!O10</f>
        <v>0</v>
      </c>
      <c r="S14" s="200">
        <f>'ITA1.2'!P10</f>
        <v>0</v>
      </c>
      <c r="T14" s="200">
        <f>'ITA1.2'!Q10</f>
        <v>0</v>
      </c>
      <c r="U14" s="200">
        <f>'ITA1.2'!R10</f>
        <v>0</v>
      </c>
      <c r="V14" s="200">
        <f>'ITA1.2'!S10</f>
        <v>0</v>
      </c>
      <c r="W14" s="200">
        <f>'ITA1.2'!T10</f>
        <v>0</v>
      </c>
      <c r="X14" s="200">
        <f>'ITA1.2'!U10</f>
        <v>0</v>
      </c>
      <c r="Y14" s="200">
        <f>'ITA1.2'!V10</f>
        <v>0</v>
      </c>
      <c r="Z14" s="200">
        <f>'ITA1.2'!W10</f>
        <v>0</v>
      </c>
      <c r="AA14" s="200">
        <f>'ITA1.2'!X10</f>
        <v>0</v>
      </c>
      <c r="AB14" s="200">
        <f>'ITA1.2'!Y10</f>
        <v>0</v>
      </c>
      <c r="AC14" s="200">
        <f>'ITA1.2'!Z10</f>
        <v>0</v>
      </c>
      <c r="AD14" s="200">
        <f>'ITA1.2'!AA10</f>
        <v>0</v>
      </c>
      <c r="AE14" s="200">
        <f>'ITA1.2'!AB10</f>
        <v>0</v>
      </c>
      <c r="AF14" s="200">
        <f>'ITA1.2'!AC10</f>
        <v>0</v>
      </c>
      <c r="AG14" s="200">
        <f>'ITA1.2'!AD10</f>
        <v>0</v>
      </c>
      <c r="AH14" s="200">
        <f>'ITA1.2'!AE10</f>
        <v>0</v>
      </c>
      <c r="AI14" s="200">
        <f>'ITA1.2'!AF10</f>
        <v>0</v>
      </c>
      <c r="AJ14" s="200">
        <f>'ITA1.2'!AG10</f>
        <v>0</v>
      </c>
      <c r="AK14" s="200">
        <f>'ITA1.2'!AH10</f>
        <v>0</v>
      </c>
      <c r="AL14" s="200"/>
    </row>
    <row r="15" spans="1:38" x14ac:dyDescent="0.3">
      <c r="A15" s="5">
        <v>7</v>
      </c>
      <c r="B15" s="87" t="s">
        <v>147</v>
      </c>
      <c r="C15" s="66" t="s">
        <v>73</v>
      </c>
      <c r="D15" s="4">
        <f>'ITA1.2'!A20</f>
        <v>0</v>
      </c>
      <c r="E15" s="191">
        <f>'ITA1.2'!B20</f>
        <v>0</v>
      </c>
      <c r="F15" s="200">
        <f>'ITA1.2'!C20</f>
        <v>0</v>
      </c>
      <c r="G15" s="200">
        <f>'ITA1.2'!D20</f>
        <v>0</v>
      </c>
      <c r="H15" s="200">
        <f>'ITA1.2'!E20</f>
        <v>0</v>
      </c>
      <c r="I15" s="200">
        <f>'ITA1.2'!F20</f>
        <v>0</v>
      </c>
      <c r="J15" s="200">
        <f>'ITA1.2'!G20</f>
        <v>0</v>
      </c>
      <c r="K15" s="200">
        <f>'ITA1.2'!H20</f>
        <v>0</v>
      </c>
      <c r="L15" s="200">
        <f>'ITA1.2'!I20</f>
        <v>0</v>
      </c>
      <c r="M15" s="200">
        <f>'ITA1.2'!J20</f>
        <v>0</v>
      </c>
      <c r="N15" s="200">
        <f>'ITA1.2'!K20</f>
        <v>0</v>
      </c>
      <c r="O15" s="200">
        <f>'ITA1.2'!L20</f>
        <v>0</v>
      </c>
      <c r="P15" s="200">
        <f>'ITA1.2'!M20</f>
        <v>0</v>
      </c>
      <c r="Q15" s="200">
        <f>'ITA1.2'!N20</f>
        <v>0</v>
      </c>
      <c r="R15" s="200">
        <f>'ITA1.2'!O20</f>
        <v>0</v>
      </c>
      <c r="S15" s="200">
        <f>'ITA1.2'!P20</f>
        <v>0</v>
      </c>
      <c r="T15" s="200">
        <f>'ITA1.2'!Q20</f>
        <v>0</v>
      </c>
      <c r="U15" s="200">
        <f>'ITA1.2'!R20</f>
        <v>0</v>
      </c>
      <c r="V15" s="200">
        <f>'ITA1.2'!S20</f>
        <v>0</v>
      </c>
      <c r="W15" s="200">
        <f>'ITA1.2'!T20</f>
        <v>0</v>
      </c>
      <c r="X15" s="200">
        <f>'ITA1.2'!U20</f>
        <v>0</v>
      </c>
      <c r="Y15" s="200">
        <f>'ITA1.2'!V20</f>
        <v>0</v>
      </c>
      <c r="Z15" s="200">
        <f>'ITA1.2'!W20</f>
        <v>0</v>
      </c>
      <c r="AA15" s="200">
        <f>'ITA1.2'!X20</f>
        <v>0</v>
      </c>
      <c r="AB15" s="200">
        <f>'ITA1.2'!Y20</f>
        <v>0</v>
      </c>
      <c r="AC15" s="200">
        <f>'ITA1.2'!Z20</f>
        <v>0</v>
      </c>
      <c r="AD15" s="200">
        <f>'ITA1.2'!AA20</f>
        <v>0</v>
      </c>
      <c r="AE15" s="200">
        <f>'ITA1.2'!AB20</f>
        <v>0</v>
      </c>
      <c r="AF15" s="200">
        <f>'ITA1.2'!AC20</f>
        <v>0</v>
      </c>
      <c r="AG15" s="200">
        <f>'ITA1.2'!AD20</f>
        <v>0</v>
      </c>
      <c r="AH15" s="200">
        <f>'ITA1.2'!AE20</f>
        <v>0</v>
      </c>
      <c r="AI15" s="200">
        <f>'ITA1.2'!AF20</f>
        <v>0</v>
      </c>
      <c r="AJ15" s="200">
        <f>'ITA1.2'!AG20</f>
        <v>0</v>
      </c>
      <c r="AK15" s="200">
        <f>'ITA1.2'!AH20</f>
        <v>0</v>
      </c>
      <c r="AL15" s="200"/>
    </row>
    <row r="16" spans="1:38" x14ac:dyDescent="0.3">
      <c r="A16" s="125">
        <v>8</v>
      </c>
      <c r="B16" s="129" t="s">
        <v>98</v>
      </c>
      <c r="C16" s="144"/>
      <c r="D16" s="144"/>
      <c r="E16" s="192"/>
      <c r="F16" s="144"/>
      <c r="G16" s="144"/>
      <c r="H16" s="144"/>
      <c r="I16" s="144"/>
      <c r="J16" s="144"/>
      <c r="K16" s="144"/>
      <c r="L16" s="144"/>
      <c r="M16" s="144"/>
      <c r="N16" s="144"/>
      <c r="O16" s="144"/>
      <c r="P16" s="144"/>
      <c r="Q16" s="144"/>
      <c r="R16" s="144"/>
      <c r="S16" s="144"/>
      <c r="T16" s="144"/>
      <c r="U16" s="144"/>
      <c r="V16" s="144"/>
      <c r="W16" s="144"/>
      <c r="X16" s="144"/>
      <c r="Y16" s="144"/>
      <c r="Z16" s="144"/>
      <c r="AA16" s="144"/>
      <c r="AB16" s="144"/>
      <c r="AC16" s="144"/>
      <c r="AD16" s="144"/>
      <c r="AE16" s="144"/>
      <c r="AF16" s="144"/>
      <c r="AG16" s="144"/>
      <c r="AH16" s="144"/>
      <c r="AI16" s="144"/>
      <c r="AJ16" s="144"/>
      <c r="AK16" s="144"/>
    </row>
    <row r="17" spans="1:37" x14ac:dyDescent="0.3">
      <c r="A17" s="125">
        <v>9</v>
      </c>
      <c r="B17" s="129" t="s">
        <v>148</v>
      </c>
      <c r="C17" s="144"/>
      <c r="D17" s="144"/>
      <c r="E17" s="192"/>
      <c r="F17" s="144"/>
      <c r="G17" s="144"/>
      <c r="H17" s="144"/>
      <c r="I17" s="144"/>
      <c r="J17" s="144"/>
      <c r="K17" s="144"/>
      <c r="L17" s="144"/>
      <c r="M17" s="144"/>
      <c r="N17" s="144"/>
      <c r="O17" s="144"/>
      <c r="P17" s="144"/>
      <c r="Q17" s="144"/>
      <c r="R17" s="144"/>
      <c r="S17" s="144"/>
      <c r="T17" s="144"/>
      <c r="U17" s="144"/>
      <c r="V17" s="144"/>
      <c r="W17" s="144"/>
      <c r="X17" s="144"/>
      <c r="Y17" s="144"/>
      <c r="Z17" s="144"/>
      <c r="AA17" s="144"/>
      <c r="AB17" s="144"/>
      <c r="AC17" s="144"/>
      <c r="AD17" s="144"/>
      <c r="AE17" s="144"/>
      <c r="AF17" s="144"/>
      <c r="AG17" s="144"/>
      <c r="AH17" s="144"/>
      <c r="AI17" s="144"/>
      <c r="AJ17" s="144"/>
      <c r="AK17" s="144"/>
    </row>
    <row r="18" spans="1:37" x14ac:dyDescent="0.3">
      <c r="A18" s="125">
        <v>10</v>
      </c>
      <c r="B18" s="129" t="s">
        <v>89</v>
      </c>
      <c r="C18" s="167"/>
      <c r="D18" s="144"/>
      <c r="E18" s="192"/>
      <c r="F18" s="144"/>
      <c r="G18" s="144"/>
      <c r="H18" s="144"/>
      <c r="I18" s="144"/>
      <c r="J18" s="144"/>
      <c r="K18" s="144"/>
      <c r="L18" s="144"/>
      <c r="M18" s="144"/>
      <c r="N18" s="144"/>
      <c r="O18" s="144"/>
      <c r="P18" s="144"/>
      <c r="Q18" s="144"/>
      <c r="R18" s="144"/>
      <c r="S18" s="144"/>
      <c r="T18" s="144"/>
      <c r="U18" s="144"/>
      <c r="V18" s="144"/>
      <c r="W18" s="144"/>
      <c r="X18" s="144"/>
      <c r="Y18" s="144"/>
      <c r="Z18" s="144"/>
      <c r="AA18" s="144"/>
      <c r="AB18" s="144"/>
      <c r="AC18" s="144"/>
      <c r="AD18" s="144"/>
      <c r="AE18" s="144"/>
      <c r="AF18" s="144"/>
      <c r="AG18" s="144"/>
      <c r="AH18" s="144"/>
      <c r="AI18" s="144"/>
      <c r="AJ18" s="144"/>
      <c r="AK18" s="144"/>
    </row>
    <row r="19" spans="1:37" x14ac:dyDescent="0.3">
      <c r="A19" s="125">
        <v>11</v>
      </c>
      <c r="B19" s="129" t="s">
        <v>76</v>
      </c>
      <c r="C19" s="144"/>
      <c r="D19" s="144"/>
      <c r="E19" s="192"/>
      <c r="F19" s="144"/>
      <c r="G19" s="144"/>
      <c r="H19" s="144"/>
      <c r="I19" s="144"/>
      <c r="J19" s="144"/>
      <c r="K19" s="144"/>
      <c r="L19" s="144"/>
      <c r="M19" s="144"/>
      <c r="N19" s="144"/>
      <c r="O19" s="144"/>
      <c r="P19" s="144"/>
      <c r="Q19" s="144"/>
      <c r="R19" s="144"/>
      <c r="S19" s="144"/>
      <c r="T19" s="144"/>
      <c r="U19" s="144"/>
      <c r="V19" s="144"/>
      <c r="W19" s="144"/>
      <c r="X19" s="144"/>
      <c r="Y19" s="144"/>
      <c r="Z19" s="144"/>
      <c r="AA19" s="144"/>
      <c r="AB19" s="144"/>
      <c r="AC19" s="144"/>
      <c r="AD19" s="144"/>
      <c r="AE19" s="144"/>
      <c r="AF19" s="144"/>
      <c r="AG19" s="144"/>
      <c r="AH19" s="144"/>
      <c r="AI19" s="144"/>
      <c r="AJ19" s="144"/>
      <c r="AK19" s="144"/>
    </row>
    <row r="20" spans="1:37" x14ac:dyDescent="0.3">
      <c r="A20" s="125">
        <v>12</v>
      </c>
      <c r="B20" s="129" t="s">
        <v>149</v>
      </c>
      <c r="C20" s="144"/>
      <c r="D20" s="144"/>
      <c r="E20" s="192"/>
      <c r="F20" s="144"/>
      <c r="G20" s="144"/>
      <c r="H20" s="144"/>
      <c r="I20" s="144"/>
      <c r="J20" s="144"/>
      <c r="K20" s="144"/>
      <c r="L20" s="144"/>
      <c r="M20" s="144"/>
      <c r="N20" s="144"/>
      <c r="O20" s="144"/>
      <c r="P20" s="144"/>
      <c r="Q20" s="144"/>
      <c r="R20" s="144"/>
      <c r="S20" s="144"/>
      <c r="T20" s="144"/>
      <c r="U20" s="144"/>
      <c r="V20" s="144"/>
      <c r="W20" s="144"/>
      <c r="X20" s="144"/>
      <c r="Y20" s="144"/>
      <c r="Z20" s="144"/>
      <c r="AA20" s="144"/>
      <c r="AB20" s="144"/>
      <c r="AC20" s="144"/>
      <c r="AD20" s="144"/>
      <c r="AE20" s="144"/>
      <c r="AF20" s="144"/>
      <c r="AG20" s="144"/>
      <c r="AH20" s="144"/>
      <c r="AI20" s="144"/>
      <c r="AJ20" s="144"/>
      <c r="AK20" s="144"/>
    </row>
    <row r="21" spans="1:37" x14ac:dyDescent="0.3">
      <c r="A21" s="5">
        <v>13</v>
      </c>
      <c r="B21" s="87" t="s">
        <v>89</v>
      </c>
      <c r="C21" s="68" t="s">
        <v>75</v>
      </c>
      <c r="D21" s="22">
        <f>'IS2.1'!A221</f>
        <v>0</v>
      </c>
      <c r="E21" s="193">
        <f>'IS2.1'!B221</f>
        <v>0</v>
      </c>
      <c r="F21" s="22">
        <f>'IS2.1'!C221</f>
        <v>0</v>
      </c>
      <c r="G21" s="22">
        <f>'IS2.1'!D221</f>
        <v>0</v>
      </c>
      <c r="H21" s="22">
        <f>'IS2.1'!E221</f>
        <v>0</v>
      </c>
      <c r="I21" s="22">
        <f>'IS2.1'!F221</f>
        <v>0</v>
      </c>
      <c r="J21" s="22">
        <f>'IS2.1'!G221</f>
        <v>0</v>
      </c>
      <c r="K21" s="22">
        <f>'IS2.1'!H221</f>
        <v>0</v>
      </c>
      <c r="L21" s="22">
        <f>'IS2.1'!I221</f>
        <v>0</v>
      </c>
      <c r="M21" s="144"/>
      <c r="N21" s="144"/>
      <c r="O21" s="144"/>
      <c r="P21" s="144"/>
      <c r="Q21" s="144"/>
      <c r="R21" s="144"/>
      <c r="S21" s="144"/>
      <c r="T21" s="144"/>
      <c r="U21" s="144"/>
      <c r="V21" s="144"/>
      <c r="W21" s="144"/>
      <c r="X21" s="144"/>
      <c r="Y21" s="144"/>
      <c r="Z21" s="144"/>
      <c r="AA21" s="144"/>
      <c r="AB21" s="144"/>
      <c r="AC21" s="144"/>
      <c r="AD21" s="144"/>
      <c r="AE21" s="144"/>
      <c r="AF21" s="144"/>
      <c r="AG21" s="144"/>
      <c r="AH21" s="144"/>
      <c r="AI21" s="144"/>
      <c r="AJ21" s="144"/>
      <c r="AK21" s="144"/>
    </row>
    <row r="22" spans="1:37" x14ac:dyDescent="0.3">
      <c r="A22" s="125">
        <v>14</v>
      </c>
      <c r="B22" s="129" t="s">
        <v>97</v>
      </c>
      <c r="C22" s="144"/>
      <c r="D22" s="144"/>
      <c r="E22" s="192"/>
      <c r="F22" s="144"/>
      <c r="G22" s="144"/>
      <c r="H22" s="144"/>
      <c r="I22" s="144"/>
      <c r="J22" s="144"/>
      <c r="K22" s="144"/>
      <c r="L22" s="144"/>
      <c r="M22" s="144"/>
      <c r="N22" s="144"/>
      <c r="O22" s="144"/>
      <c r="P22" s="144"/>
      <c r="Q22" s="144"/>
      <c r="R22" s="144"/>
      <c r="S22" s="144"/>
      <c r="T22" s="144"/>
      <c r="U22" s="144"/>
      <c r="V22" s="144"/>
      <c r="W22" s="144"/>
      <c r="X22" s="144"/>
      <c r="Y22" s="144"/>
      <c r="Z22" s="144"/>
      <c r="AA22" s="144"/>
      <c r="AB22" s="144"/>
      <c r="AC22" s="144"/>
      <c r="AD22" s="144"/>
      <c r="AE22" s="144"/>
      <c r="AF22" s="144"/>
      <c r="AG22" s="144"/>
      <c r="AH22" s="144"/>
      <c r="AI22" s="144"/>
      <c r="AJ22" s="144"/>
      <c r="AK22" s="144"/>
    </row>
    <row r="23" spans="1:37" x14ac:dyDescent="0.3">
      <c r="A23" s="125">
        <v>15</v>
      </c>
      <c r="B23" s="129" t="s">
        <v>150</v>
      </c>
      <c r="C23" s="144"/>
      <c r="D23" s="144"/>
      <c r="E23" s="192"/>
      <c r="F23" s="144"/>
      <c r="G23" s="144"/>
      <c r="H23" s="144"/>
      <c r="I23" s="144"/>
      <c r="J23" s="144"/>
      <c r="K23" s="144"/>
      <c r="L23" s="144"/>
      <c r="M23" s="144"/>
      <c r="N23" s="144"/>
      <c r="O23" s="144"/>
      <c r="P23" s="144"/>
      <c r="Q23" s="144"/>
      <c r="R23" s="144"/>
      <c r="S23" s="144"/>
      <c r="T23" s="144"/>
      <c r="U23" s="144"/>
      <c r="V23" s="144"/>
      <c r="W23" s="144"/>
      <c r="X23" s="144"/>
      <c r="Y23" s="144"/>
      <c r="Z23" s="144"/>
      <c r="AA23" s="144"/>
      <c r="AB23" s="144"/>
      <c r="AC23" s="144"/>
      <c r="AD23" s="144"/>
      <c r="AE23" s="144"/>
      <c r="AF23" s="144"/>
      <c r="AG23" s="144"/>
      <c r="AH23" s="144"/>
      <c r="AI23" s="144"/>
      <c r="AJ23" s="144"/>
      <c r="AK23" s="144"/>
    </row>
    <row r="24" spans="1:37" s="22" customFormat="1" x14ac:dyDescent="0.3">
      <c r="A24" s="5">
        <v>16</v>
      </c>
      <c r="B24" s="36" t="s">
        <v>77</v>
      </c>
      <c r="C24" s="68" t="s">
        <v>75</v>
      </c>
      <c r="D24" s="22">
        <f>'IS2.1'!A222</f>
        <v>0</v>
      </c>
      <c r="E24" s="193">
        <f>'IS2.1'!B222</f>
        <v>0</v>
      </c>
      <c r="F24" s="202">
        <f>'IS2.1'!C222</f>
        <v>0</v>
      </c>
      <c r="G24" s="202">
        <f>'IS2.1'!D222</f>
        <v>0</v>
      </c>
      <c r="H24" s="202">
        <f>'IS2.1'!E222</f>
        <v>0</v>
      </c>
      <c r="I24" s="202">
        <f>'IS2.1'!F222</f>
        <v>0</v>
      </c>
      <c r="J24" s="202">
        <f>'IS2.1'!G222</f>
        <v>0</v>
      </c>
      <c r="K24" s="202">
        <f>'IS2.1'!H222</f>
        <v>0</v>
      </c>
      <c r="L24" s="202">
        <f>'IS2.1'!I222</f>
        <v>0</v>
      </c>
      <c r="M24" s="202">
        <f>'IS2.1'!J222</f>
        <v>0</v>
      </c>
      <c r="N24" s="202">
        <f>'IS2.1'!K222</f>
        <v>0</v>
      </c>
      <c r="O24" s="202">
        <f>'IS2.1'!L222</f>
        <v>0</v>
      </c>
      <c r="P24" s="202">
        <f>'IS2.1'!M222</f>
        <v>0</v>
      </c>
      <c r="Q24" s="202">
        <f>'IS2.1'!N222</f>
        <v>0</v>
      </c>
      <c r="R24" s="202">
        <f>'IS2.1'!O222</f>
        <v>0</v>
      </c>
      <c r="S24" s="202">
        <f>'IS2.1'!P222</f>
        <v>0</v>
      </c>
      <c r="T24" s="202">
        <f>'IS2.1'!Q222</f>
        <v>0</v>
      </c>
      <c r="U24" s="202">
        <f>'IS2.1'!R222</f>
        <v>0</v>
      </c>
      <c r="V24" s="202">
        <f>'IS2.1'!S222</f>
        <v>0</v>
      </c>
      <c r="W24" s="202">
        <f>'IS2.1'!T222</f>
        <v>0</v>
      </c>
      <c r="X24" s="202">
        <f>'IS2.1'!U222</f>
        <v>0</v>
      </c>
      <c r="Y24" s="202">
        <f>'IS2.1'!V222</f>
        <v>0</v>
      </c>
      <c r="Z24" s="202">
        <f>'IS2.1'!W222</f>
        <v>0</v>
      </c>
      <c r="AA24" s="202">
        <f>'IS2.1'!X222</f>
        <v>0</v>
      </c>
      <c r="AB24" s="202">
        <f>'IS2.1'!Y222</f>
        <v>0</v>
      </c>
      <c r="AC24" s="202">
        <f>'IS2.1'!Z222</f>
        <v>0</v>
      </c>
      <c r="AD24" s="202">
        <f>'IS2.1'!AA222</f>
        <v>0</v>
      </c>
      <c r="AE24" s="202">
        <f>'IS2.1'!AB222</f>
        <v>0</v>
      </c>
      <c r="AF24" s="202">
        <f>'IS2.1'!AC222</f>
        <v>0</v>
      </c>
      <c r="AG24" s="202">
        <f>'IS2.1'!AD222</f>
        <v>0</v>
      </c>
      <c r="AH24" s="202">
        <f>'IS2.1'!AE222</f>
        <v>0</v>
      </c>
      <c r="AI24" s="202">
        <f>'IS2.1'!AF222</f>
        <v>0</v>
      </c>
      <c r="AJ24" s="202">
        <f>'IS2.1'!AG222</f>
        <v>0</v>
      </c>
      <c r="AK24" s="202">
        <f>'IS2.1'!AH222</f>
        <v>0</v>
      </c>
    </row>
    <row r="25" spans="1:37" x14ac:dyDescent="0.3">
      <c r="A25" s="125">
        <v>17</v>
      </c>
      <c r="B25" s="129" t="s">
        <v>96</v>
      </c>
      <c r="C25" s="144"/>
      <c r="D25" s="144"/>
      <c r="E25" s="192"/>
      <c r="F25" s="201"/>
      <c r="G25" s="201"/>
      <c r="H25" s="201"/>
      <c r="I25" s="201"/>
      <c r="J25" s="201"/>
      <c r="K25" s="201"/>
      <c r="L25" s="201"/>
      <c r="M25" s="201"/>
      <c r="N25" s="201"/>
      <c r="O25" s="201"/>
      <c r="P25" s="201"/>
      <c r="Q25" s="201"/>
      <c r="R25" s="201"/>
      <c r="S25" s="201"/>
      <c r="T25" s="201"/>
      <c r="U25" s="201"/>
      <c r="V25" s="201"/>
      <c r="W25" s="201"/>
      <c r="X25" s="201"/>
      <c r="Y25" s="201"/>
      <c r="Z25" s="201"/>
      <c r="AA25" s="201"/>
      <c r="AB25" s="201"/>
      <c r="AC25" s="201"/>
      <c r="AD25" s="201"/>
      <c r="AE25" s="201"/>
      <c r="AF25" s="201"/>
      <c r="AG25" s="201"/>
      <c r="AH25" s="201"/>
      <c r="AI25" s="201"/>
      <c r="AJ25" s="201"/>
      <c r="AK25" s="201"/>
    </row>
    <row r="26" spans="1:37" x14ac:dyDescent="0.3">
      <c r="A26" s="125">
        <v>18</v>
      </c>
      <c r="B26" s="129" t="s">
        <v>151</v>
      </c>
      <c r="C26" s="144"/>
      <c r="D26" s="144"/>
      <c r="E26" s="192"/>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1"/>
    </row>
    <row r="27" spans="1:37" s="22" customFormat="1" ht="12.75" customHeight="1" x14ac:dyDescent="0.3">
      <c r="A27" s="5">
        <v>19</v>
      </c>
      <c r="B27" s="36" t="s">
        <v>77</v>
      </c>
      <c r="C27" s="68" t="s">
        <v>75</v>
      </c>
      <c r="D27" s="22">
        <f>'IS2.1'!A223</f>
        <v>0</v>
      </c>
      <c r="E27" s="193">
        <f>'IS2.1'!B223</f>
        <v>0</v>
      </c>
      <c r="F27" s="202">
        <f>'IS2.1'!C223</f>
        <v>0</v>
      </c>
      <c r="G27" s="202">
        <f>'IS2.1'!D223</f>
        <v>0</v>
      </c>
      <c r="H27" s="202">
        <f>'IS2.1'!E223</f>
        <v>0</v>
      </c>
      <c r="I27" s="202">
        <f>'IS2.1'!F223</f>
        <v>0</v>
      </c>
      <c r="J27" s="202">
        <f>'IS2.1'!G223</f>
        <v>0</v>
      </c>
      <c r="K27" s="202">
        <f>'IS2.1'!H223</f>
        <v>0</v>
      </c>
      <c r="L27" s="202">
        <f>'IS2.1'!I223</f>
        <v>0</v>
      </c>
      <c r="M27" s="202">
        <f>'IS2.1'!J223</f>
        <v>0</v>
      </c>
      <c r="N27" s="202">
        <f>'IS2.1'!K223</f>
        <v>0</v>
      </c>
      <c r="O27" s="202">
        <f>'IS2.1'!L223</f>
        <v>0</v>
      </c>
      <c r="P27" s="202">
        <f>'IS2.1'!M223</f>
        <v>0</v>
      </c>
      <c r="Q27" s="202">
        <f>'IS2.1'!N223</f>
        <v>0</v>
      </c>
      <c r="R27" s="202">
        <f>'IS2.1'!O223</f>
        <v>0</v>
      </c>
      <c r="S27" s="202">
        <f>'IS2.1'!P223</f>
        <v>0</v>
      </c>
      <c r="T27" s="202">
        <f>'IS2.1'!Q223</f>
        <v>0</v>
      </c>
      <c r="U27" s="202">
        <f>'IS2.1'!R223</f>
        <v>0</v>
      </c>
      <c r="V27" s="202">
        <f>'IS2.1'!S223</f>
        <v>0</v>
      </c>
      <c r="W27" s="202">
        <f>'IS2.1'!T223</f>
        <v>0</v>
      </c>
      <c r="X27" s="202">
        <f>'IS2.1'!U223</f>
        <v>0</v>
      </c>
      <c r="Y27" s="202">
        <f>'IS2.1'!V223</f>
        <v>0</v>
      </c>
      <c r="Z27" s="202">
        <f>'IS2.1'!W223</f>
        <v>0</v>
      </c>
      <c r="AA27" s="202">
        <f>'IS2.1'!X223</f>
        <v>0</v>
      </c>
      <c r="AB27" s="202">
        <f>'IS2.1'!Y223</f>
        <v>0</v>
      </c>
      <c r="AC27" s="202">
        <f>'IS2.1'!Z223</f>
        <v>0</v>
      </c>
      <c r="AD27" s="202">
        <f>'IS2.1'!AA223</f>
        <v>0</v>
      </c>
      <c r="AE27" s="202">
        <f>'IS2.1'!AB223</f>
        <v>0</v>
      </c>
      <c r="AF27" s="202">
        <f>'IS2.1'!AC223</f>
        <v>0</v>
      </c>
      <c r="AG27" s="202">
        <f>'IS2.1'!AD223</f>
        <v>0</v>
      </c>
      <c r="AH27" s="202">
        <f>'IS2.1'!AE223</f>
        <v>0</v>
      </c>
      <c r="AI27" s="202">
        <f>'IS2.1'!AF223</f>
        <v>0</v>
      </c>
      <c r="AJ27" s="202">
        <f>'IS2.1'!AG223</f>
        <v>0</v>
      </c>
      <c r="AK27" s="202">
        <f>'IS2.1'!AH223</f>
        <v>0</v>
      </c>
    </row>
    <row r="28" spans="1:37" x14ac:dyDescent="0.3">
      <c r="A28" s="5"/>
      <c r="B28" s="139"/>
      <c r="E28" s="191"/>
      <c r="F28" s="200"/>
      <c r="G28" s="200"/>
      <c r="H28" s="200"/>
      <c r="I28" s="200"/>
      <c r="J28" s="200"/>
      <c r="K28" s="200"/>
      <c r="L28" s="200"/>
      <c r="M28" s="200"/>
      <c r="N28" s="200"/>
      <c r="O28" s="200"/>
      <c r="P28" s="200"/>
      <c r="Q28" s="200"/>
      <c r="R28" s="200"/>
      <c r="S28" s="200"/>
      <c r="T28" s="200"/>
      <c r="U28" s="200"/>
      <c r="V28" s="200"/>
      <c r="W28" s="200"/>
      <c r="X28" s="200"/>
      <c r="Y28" s="200"/>
      <c r="Z28" s="200"/>
      <c r="AA28" s="200"/>
      <c r="AB28" s="200"/>
      <c r="AC28" s="200"/>
      <c r="AD28" s="200"/>
      <c r="AE28" s="200"/>
      <c r="AF28" s="200"/>
      <c r="AG28" s="200"/>
      <c r="AH28" s="200"/>
      <c r="AI28" s="200"/>
      <c r="AJ28" s="200"/>
      <c r="AK28" s="200"/>
    </row>
    <row r="29" spans="1:37" ht="37.299999999999997" x14ac:dyDescent="0.3">
      <c r="A29" s="5">
        <v>20</v>
      </c>
      <c r="B29" s="141" t="s">
        <v>152</v>
      </c>
      <c r="C29" s="66" t="s">
        <v>74</v>
      </c>
      <c r="D29" s="4">
        <f>'ITA4.2'!A18</f>
        <v>0</v>
      </c>
      <c r="E29" s="114">
        <f>'ITA4.2'!B18</f>
        <v>0</v>
      </c>
      <c r="F29" s="200">
        <f>'ITA4.2'!C18</f>
        <v>0</v>
      </c>
      <c r="G29" s="200">
        <f>'ITA4.2'!D18</f>
        <v>0</v>
      </c>
      <c r="H29" s="200">
        <f>'ITA4.2'!E18</f>
        <v>0</v>
      </c>
      <c r="I29" s="200">
        <f>'ITA4.2'!F18</f>
        <v>0</v>
      </c>
      <c r="J29" s="200">
        <f>'ITA4.2'!G18</f>
        <v>0</v>
      </c>
      <c r="K29" s="200">
        <f>'ITA4.2'!H18</f>
        <v>0</v>
      </c>
      <c r="L29" s="200">
        <f>'ITA4.2'!I18</f>
        <v>0</v>
      </c>
      <c r="M29" s="200">
        <f>'ITA4.2'!J18</f>
        <v>0</v>
      </c>
      <c r="N29" s="200">
        <f>'ITA4.2'!K18</f>
        <v>0</v>
      </c>
      <c r="O29" s="200">
        <f>'ITA4.2'!L18</f>
        <v>0</v>
      </c>
      <c r="P29" s="200">
        <f>'ITA4.2'!M18</f>
        <v>0</v>
      </c>
      <c r="Q29" s="200">
        <f>'ITA4.2'!N18</f>
        <v>0</v>
      </c>
      <c r="R29" s="200">
        <f>'ITA4.2'!O18</f>
        <v>0</v>
      </c>
      <c r="S29" s="200">
        <f>'ITA4.2'!P18</f>
        <v>0</v>
      </c>
      <c r="T29" s="200">
        <f>'ITA4.2'!Q18</f>
        <v>0</v>
      </c>
      <c r="U29" s="200">
        <f>'ITA4.2'!R18</f>
        <v>0</v>
      </c>
      <c r="V29" s="200">
        <f>'ITA4.2'!S18</f>
        <v>0</v>
      </c>
      <c r="W29" s="200">
        <f>'ITA4.2'!T18</f>
        <v>0</v>
      </c>
      <c r="X29" s="200">
        <f>'ITA4.2'!U18</f>
        <v>0</v>
      </c>
      <c r="Y29" s="200">
        <f>'ITA4.2'!V18</f>
        <v>0</v>
      </c>
      <c r="Z29" s="200">
        <f>'ITA4.2'!W18</f>
        <v>0</v>
      </c>
      <c r="AA29" s="200">
        <f>'ITA4.2'!X18</f>
        <v>0</v>
      </c>
      <c r="AB29" s="200">
        <f>'ITA4.2'!Y18</f>
        <v>0</v>
      </c>
      <c r="AC29" s="200">
        <f>'ITA4.2'!Z18</f>
        <v>0</v>
      </c>
      <c r="AD29" s="200">
        <f>'ITA4.2'!AA18</f>
        <v>0</v>
      </c>
      <c r="AE29" s="200">
        <f>'ITA4.2'!AB18</f>
        <v>0</v>
      </c>
      <c r="AF29" s="200">
        <f>'ITA4.2'!AC18</f>
        <v>0</v>
      </c>
      <c r="AG29" s="200">
        <f>'ITA4.2'!AD18</f>
        <v>0</v>
      </c>
      <c r="AH29" s="200">
        <f>'ITA4.2'!AE18</f>
        <v>0</v>
      </c>
      <c r="AI29" s="200">
        <f>'ITA4.2'!AF18</f>
        <v>0</v>
      </c>
      <c r="AJ29" s="200">
        <f>'ITA4.2'!AG18</f>
        <v>0</v>
      </c>
      <c r="AK29" s="200">
        <f>'ITA4.2'!AH18</f>
        <v>0</v>
      </c>
    </row>
    <row r="30" spans="1:37" x14ac:dyDescent="0.3">
      <c r="A30" s="5"/>
      <c r="B30" s="87"/>
      <c r="E30" s="191"/>
      <c r="F30" s="200"/>
      <c r="G30" s="200"/>
      <c r="H30" s="200"/>
      <c r="I30" s="200"/>
      <c r="J30" s="200"/>
      <c r="K30" s="200"/>
      <c r="L30" s="200"/>
      <c r="M30" s="200"/>
      <c r="N30" s="200"/>
      <c r="O30" s="200"/>
      <c r="P30" s="200"/>
      <c r="Q30" s="200"/>
      <c r="R30" s="200"/>
      <c r="S30" s="200"/>
      <c r="T30" s="200"/>
      <c r="U30" s="200"/>
      <c r="V30" s="200"/>
      <c r="W30" s="200"/>
      <c r="X30" s="200"/>
      <c r="Y30" s="200"/>
      <c r="Z30" s="200"/>
      <c r="AA30" s="200"/>
      <c r="AB30" s="200"/>
      <c r="AC30" s="200"/>
      <c r="AD30" s="200"/>
      <c r="AE30" s="200"/>
      <c r="AF30" s="200"/>
      <c r="AG30" s="200"/>
      <c r="AH30" s="200"/>
      <c r="AI30" s="200"/>
      <c r="AJ30" s="200"/>
      <c r="AK30" s="200"/>
    </row>
    <row r="31" spans="1:37" x14ac:dyDescent="0.3">
      <c r="A31" s="125">
        <v>21</v>
      </c>
      <c r="B31" s="129" t="s">
        <v>153</v>
      </c>
      <c r="C31" s="144"/>
      <c r="D31" s="144"/>
      <c r="E31" s="192"/>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1"/>
    </row>
    <row r="32" spans="1:37" ht="24.9" x14ac:dyDescent="0.3">
      <c r="A32" s="125">
        <v>22</v>
      </c>
      <c r="B32" s="129" t="s">
        <v>154</v>
      </c>
      <c r="C32" s="144"/>
      <c r="D32" s="144"/>
      <c r="E32" s="192"/>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1"/>
    </row>
    <row r="33" spans="1:37" ht="24.9" x14ac:dyDescent="0.3">
      <c r="A33" s="125">
        <v>23</v>
      </c>
      <c r="B33" s="129" t="s">
        <v>95</v>
      </c>
      <c r="C33" s="144"/>
      <c r="D33" s="144"/>
      <c r="E33" s="192"/>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01"/>
    </row>
    <row r="34" spans="1:37" ht="24.9" x14ac:dyDescent="0.3">
      <c r="A34" s="125">
        <v>24</v>
      </c>
      <c r="B34" s="129" t="s">
        <v>94</v>
      </c>
      <c r="C34" s="144"/>
      <c r="D34" s="144"/>
      <c r="E34" s="192"/>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1"/>
    </row>
    <row r="35" spans="1:37" x14ac:dyDescent="0.3">
      <c r="A35" s="125">
        <v>25</v>
      </c>
      <c r="B35" s="129" t="s">
        <v>93</v>
      </c>
      <c r="C35" s="144"/>
      <c r="D35" s="144"/>
      <c r="E35" s="192"/>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1"/>
    </row>
    <row r="36" spans="1:37" ht="24.9" x14ac:dyDescent="0.3">
      <c r="A36" s="125">
        <v>26</v>
      </c>
      <c r="B36" s="129" t="s">
        <v>78</v>
      </c>
      <c r="C36" s="144"/>
      <c r="D36" s="144"/>
      <c r="E36" s="192"/>
      <c r="F36" s="201"/>
      <c r="G36" s="201"/>
      <c r="H36" s="201"/>
      <c r="I36" s="201"/>
      <c r="J36" s="201"/>
      <c r="K36" s="201"/>
      <c r="L36" s="201"/>
      <c r="M36" s="201"/>
      <c r="N36" s="201"/>
      <c r="O36" s="201"/>
      <c r="P36" s="201"/>
      <c r="Q36" s="201"/>
      <c r="R36" s="201"/>
      <c r="S36" s="201"/>
      <c r="T36" s="201"/>
      <c r="U36" s="201"/>
      <c r="V36" s="201"/>
      <c r="W36" s="201"/>
      <c r="X36" s="201"/>
      <c r="Y36" s="201"/>
      <c r="Z36" s="201"/>
      <c r="AA36" s="201"/>
      <c r="AB36" s="201"/>
      <c r="AC36" s="201"/>
      <c r="AD36" s="201"/>
      <c r="AE36" s="201"/>
      <c r="AF36" s="201"/>
      <c r="AG36" s="201"/>
      <c r="AH36" s="201"/>
      <c r="AI36" s="201"/>
      <c r="AJ36" s="201"/>
      <c r="AK36" s="201"/>
    </row>
    <row r="37" spans="1:37" x14ac:dyDescent="0.3">
      <c r="A37" s="125">
        <v>27</v>
      </c>
      <c r="B37" s="129" t="s">
        <v>92</v>
      </c>
      <c r="C37" s="144"/>
      <c r="D37" s="144"/>
      <c r="E37" s="192"/>
      <c r="F37" s="201"/>
      <c r="G37" s="201"/>
      <c r="H37" s="201"/>
      <c r="I37" s="201"/>
      <c r="J37" s="201"/>
      <c r="K37" s="201"/>
      <c r="L37" s="201"/>
      <c r="M37" s="201"/>
      <c r="N37" s="201"/>
      <c r="O37" s="201"/>
      <c r="P37" s="201"/>
      <c r="Q37" s="201"/>
      <c r="R37" s="201"/>
      <c r="S37" s="201"/>
      <c r="T37" s="201"/>
      <c r="U37" s="201"/>
      <c r="V37" s="201"/>
      <c r="W37" s="201"/>
      <c r="X37" s="201"/>
      <c r="Y37" s="201"/>
      <c r="Z37" s="201"/>
      <c r="AA37" s="201"/>
      <c r="AB37" s="201"/>
      <c r="AC37" s="201"/>
      <c r="AD37" s="201"/>
      <c r="AE37" s="201"/>
      <c r="AF37" s="201"/>
      <c r="AG37" s="201"/>
      <c r="AH37" s="201"/>
      <c r="AI37" s="201"/>
      <c r="AJ37" s="201"/>
      <c r="AK37" s="201"/>
    </row>
    <row r="38" spans="1:37" x14ac:dyDescent="0.3">
      <c r="A38" s="5"/>
      <c r="B38" s="139"/>
      <c r="E38" s="191"/>
      <c r="F38" s="200"/>
      <c r="G38" s="200"/>
      <c r="H38" s="200"/>
      <c r="I38" s="200"/>
      <c r="J38" s="200"/>
      <c r="K38" s="200"/>
      <c r="L38" s="200"/>
      <c r="M38" s="200"/>
      <c r="N38" s="200"/>
      <c r="O38" s="200"/>
      <c r="P38" s="200"/>
      <c r="Q38" s="200"/>
      <c r="R38" s="200"/>
      <c r="S38" s="200"/>
      <c r="T38" s="200"/>
      <c r="U38" s="200"/>
      <c r="V38" s="200"/>
      <c r="W38" s="200"/>
      <c r="X38" s="200"/>
      <c r="Y38" s="200"/>
      <c r="Z38" s="200"/>
      <c r="AA38" s="200"/>
      <c r="AB38" s="200"/>
      <c r="AC38" s="200"/>
      <c r="AD38" s="200"/>
      <c r="AE38" s="200"/>
      <c r="AF38" s="200"/>
      <c r="AG38" s="200"/>
      <c r="AH38" s="200"/>
      <c r="AI38" s="200"/>
      <c r="AJ38" s="200"/>
      <c r="AK38" s="200"/>
    </row>
    <row r="39" spans="1:37" ht="24.9" x14ac:dyDescent="0.3">
      <c r="A39" s="125">
        <v>28</v>
      </c>
      <c r="B39" s="126" t="s">
        <v>41</v>
      </c>
      <c r="C39" s="144"/>
      <c r="D39" s="144"/>
      <c r="E39" s="192"/>
      <c r="F39" s="201"/>
      <c r="G39" s="201"/>
      <c r="H39" s="201"/>
      <c r="I39" s="201"/>
      <c r="J39" s="201"/>
      <c r="K39" s="201"/>
      <c r="L39" s="201"/>
      <c r="M39" s="201"/>
      <c r="N39" s="201"/>
      <c r="O39" s="201"/>
      <c r="P39" s="201"/>
      <c r="Q39" s="201"/>
      <c r="R39" s="201"/>
      <c r="S39" s="201"/>
      <c r="T39" s="201"/>
      <c r="U39" s="201"/>
      <c r="V39" s="201"/>
      <c r="W39" s="201"/>
      <c r="X39" s="201"/>
      <c r="Y39" s="201"/>
      <c r="Z39" s="201"/>
      <c r="AA39" s="201"/>
      <c r="AB39" s="201"/>
      <c r="AC39" s="201"/>
      <c r="AD39" s="201"/>
      <c r="AE39" s="201"/>
      <c r="AF39" s="201"/>
      <c r="AG39" s="201"/>
      <c r="AH39" s="201"/>
      <c r="AI39" s="201"/>
      <c r="AJ39" s="201"/>
      <c r="AK39" s="201"/>
    </row>
    <row r="40" spans="1:37" x14ac:dyDescent="0.3">
      <c r="A40" s="125">
        <v>29</v>
      </c>
      <c r="B40" s="129" t="s">
        <v>87</v>
      </c>
      <c r="C40" s="144"/>
      <c r="D40" s="144"/>
      <c r="E40" s="192"/>
      <c r="F40" s="201"/>
      <c r="G40" s="201"/>
      <c r="H40" s="201"/>
      <c r="I40" s="201"/>
      <c r="J40" s="201"/>
      <c r="K40" s="201"/>
      <c r="L40" s="201"/>
      <c r="M40" s="201"/>
      <c r="N40" s="201"/>
      <c r="O40" s="201"/>
      <c r="P40" s="201"/>
      <c r="Q40" s="201"/>
      <c r="R40" s="201"/>
      <c r="S40" s="201"/>
      <c r="T40" s="201"/>
      <c r="U40" s="201"/>
      <c r="V40" s="201"/>
      <c r="W40" s="201"/>
      <c r="X40" s="201"/>
      <c r="Y40" s="201"/>
      <c r="Z40" s="201"/>
      <c r="AA40" s="201"/>
      <c r="AB40" s="201"/>
      <c r="AC40" s="201"/>
      <c r="AD40" s="201"/>
      <c r="AE40" s="201"/>
      <c r="AF40" s="201"/>
      <c r="AG40" s="201"/>
      <c r="AH40" s="201"/>
      <c r="AI40" s="201"/>
      <c r="AJ40" s="201"/>
      <c r="AK40" s="201"/>
    </row>
    <row r="41" spans="1:37" x14ac:dyDescent="0.3">
      <c r="A41" s="5">
        <v>30</v>
      </c>
      <c r="B41" s="87" t="s">
        <v>155</v>
      </c>
      <c r="C41" s="66" t="s">
        <v>73</v>
      </c>
      <c r="D41" s="4">
        <f>'ITA1.2'!A36</f>
        <v>0</v>
      </c>
      <c r="E41" s="191">
        <f>'ITA1.2'!B36</f>
        <v>0</v>
      </c>
      <c r="F41" s="200">
        <f>'ITA1.2'!C36</f>
        <v>0</v>
      </c>
      <c r="G41" s="200">
        <f>'ITA1.2'!D36</f>
        <v>0</v>
      </c>
      <c r="H41" s="200">
        <f>'ITA1.2'!E36</f>
        <v>0</v>
      </c>
      <c r="I41" s="200">
        <f>'ITA1.2'!F36</f>
        <v>0</v>
      </c>
      <c r="J41" s="200">
        <f>'ITA1.2'!G36</f>
        <v>0</v>
      </c>
      <c r="K41" s="200">
        <f>'ITA1.2'!H36</f>
        <v>0</v>
      </c>
      <c r="L41" s="200">
        <f>'ITA1.2'!I36</f>
        <v>0</v>
      </c>
      <c r="M41" s="200">
        <f>'ITA1.2'!J36</f>
        <v>0</v>
      </c>
      <c r="N41" s="200">
        <f>'ITA1.2'!K36</f>
        <v>0</v>
      </c>
      <c r="O41" s="200">
        <f>'ITA1.2'!L36</f>
        <v>0</v>
      </c>
      <c r="P41" s="200">
        <f>'ITA1.2'!M36</f>
        <v>0</v>
      </c>
      <c r="Q41" s="200">
        <f>'ITA1.2'!N36</f>
        <v>0</v>
      </c>
      <c r="R41" s="200">
        <f>'ITA1.2'!O36</f>
        <v>0</v>
      </c>
      <c r="S41" s="200">
        <f>'ITA1.2'!P36</f>
        <v>0</v>
      </c>
      <c r="T41" s="200">
        <f>'ITA1.2'!Q36</f>
        <v>0</v>
      </c>
      <c r="U41" s="200">
        <f>'ITA1.2'!R36</f>
        <v>0</v>
      </c>
      <c r="V41" s="200">
        <f>'ITA1.2'!S36</f>
        <v>0</v>
      </c>
      <c r="W41" s="200">
        <f>'ITA1.2'!T36</f>
        <v>0</v>
      </c>
      <c r="X41" s="200">
        <f>'ITA1.2'!U36</f>
        <v>0</v>
      </c>
      <c r="Y41" s="200">
        <f>'ITA1.2'!V36</f>
        <v>0</v>
      </c>
      <c r="Z41" s="200">
        <f>'ITA1.2'!W36</f>
        <v>0</v>
      </c>
      <c r="AA41" s="200">
        <f>'ITA1.2'!X36</f>
        <v>0</v>
      </c>
      <c r="AB41" s="200">
        <f>'ITA1.2'!Y36</f>
        <v>0</v>
      </c>
      <c r="AC41" s="200">
        <f>'ITA1.2'!Z36</f>
        <v>0</v>
      </c>
      <c r="AD41" s="200">
        <f>'ITA1.2'!AA36</f>
        <v>0</v>
      </c>
      <c r="AE41" s="200">
        <f>'ITA1.2'!AB36</f>
        <v>0</v>
      </c>
      <c r="AF41" s="200">
        <f>'ITA1.2'!AC36</f>
        <v>0</v>
      </c>
      <c r="AG41" s="200">
        <f>'ITA1.2'!AD36</f>
        <v>0</v>
      </c>
      <c r="AH41" s="200">
        <f>'ITA1.2'!AE36</f>
        <v>0</v>
      </c>
      <c r="AI41" s="200">
        <f>'ITA1.2'!AF36</f>
        <v>0</v>
      </c>
      <c r="AJ41" s="200">
        <f>'ITA1.2'!AG36</f>
        <v>0</v>
      </c>
      <c r="AK41" s="200">
        <f>'ITA1.2'!AH36</f>
        <v>0</v>
      </c>
    </row>
    <row r="42" spans="1:37" x14ac:dyDescent="0.3">
      <c r="A42" s="5">
        <v>31</v>
      </c>
      <c r="B42" s="87" t="s">
        <v>156</v>
      </c>
      <c r="C42" s="66" t="s">
        <v>73</v>
      </c>
      <c r="D42" s="4">
        <f>'ITA1.2'!A37</f>
        <v>0</v>
      </c>
      <c r="E42" s="191">
        <f>'ITA1.2'!B37</f>
        <v>0</v>
      </c>
      <c r="F42" s="200">
        <f>'ITA1.2'!C37</f>
        <v>0</v>
      </c>
      <c r="G42" s="200">
        <f>'ITA1.2'!D37</f>
        <v>0</v>
      </c>
      <c r="H42" s="200">
        <f>'ITA1.2'!E37</f>
        <v>0</v>
      </c>
      <c r="I42" s="200">
        <f>'ITA1.2'!F37</f>
        <v>0</v>
      </c>
      <c r="J42" s="200">
        <f>'ITA1.2'!G37</f>
        <v>0</v>
      </c>
      <c r="K42" s="200">
        <f>'ITA1.2'!H37</f>
        <v>0</v>
      </c>
      <c r="L42" s="200">
        <f>'ITA1.2'!I37</f>
        <v>0</v>
      </c>
      <c r="M42" s="200">
        <f>'ITA1.2'!J37</f>
        <v>0</v>
      </c>
      <c r="N42" s="200">
        <f>'ITA1.2'!K37</f>
        <v>0</v>
      </c>
      <c r="O42" s="200">
        <f>'ITA1.2'!L37</f>
        <v>0</v>
      </c>
      <c r="P42" s="200">
        <f>'ITA1.2'!M37</f>
        <v>0</v>
      </c>
      <c r="Q42" s="200">
        <f>'ITA1.2'!N37</f>
        <v>0</v>
      </c>
      <c r="R42" s="200">
        <f>'ITA1.2'!O37</f>
        <v>0</v>
      </c>
      <c r="S42" s="200">
        <f>'ITA1.2'!P37</f>
        <v>0</v>
      </c>
      <c r="T42" s="200">
        <f>'ITA1.2'!Q37</f>
        <v>0</v>
      </c>
      <c r="U42" s="200">
        <f>'ITA1.2'!R37</f>
        <v>0</v>
      </c>
      <c r="V42" s="200">
        <f>'ITA1.2'!S37</f>
        <v>0</v>
      </c>
      <c r="W42" s="200">
        <f>'ITA1.2'!T37</f>
        <v>0</v>
      </c>
      <c r="X42" s="200">
        <f>'ITA1.2'!U37</f>
        <v>0</v>
      </c>
      <c r="Y42" s="200">
        <f>'ITA1.2'!V37</f>
        <v>0</v>
      </c>
      <c r="Z42" s="200">
        <f>'ITA1.2'!W37</f>
        <v>0</v>
      </c>
      <c r="AA42" s="200">
        <f>'ITA1.2'!X37</f>
        <v>0</v>
      </c>
      <c r="AB42" s="200">
        <f>'ITA1.2'!Y37</f>
        <v>0</v>
      </c>
      <c r="AC42" s="200">
        <f>'ITA1.2'!Z37</f>
        <v>0</v>
      </c>
      <c r="AD42" s="200">
        <f>'ITA1.2'!AA37</f>
        <v>0</v>
      </c>
      <c r="AE42" s="200">
        <f>'ITA1.2'!AB37</f>
        <v>0</v>
      </c>
      <c r="AF42" s="200">
        <f>'ITA1.2'!AC37</f>
        <v>0</v>
      </c>
      <c r="AG42" s="200">
        <f>'ITA1.2'!AD37</f>
        <v>0</v>
      </c>
      <c r="AH42" s="200">
        <f>'ITA1.2'!AE37</f>
        <v>0</v>
      </c>
      <c r="AI42" s="200">
        <f>'ITA1.2'!AF37</f>
        <v>0</v>
      </c>
      <c r="AJ42" s="200">
        <f>'ITA1.2'!AG37</f>
        <v>0</v>
      </c>
      <c r="AK42" s="200">
        <f>'ITA1.2'!AH37</f>
        <v>0</v>
      </c>
    </row>
    <row r="43" spans="1:37" x14ac:dyDescent="0.3">
      <c r="A43" s="5">
        <v>32</v>
      </c>
      <c r="B43" s="87" t="s">
        <v>157</v>
      </c>
      <c r="C43" s="66" t="s">
        <v>73</v>
      </c>
      <c r="D43" s="4">
        <f>'ITA1.2'!A38</f>
        <v>0</v>
      </c>
      <c r="E43" s="191">
        <f>'ITA1.2'!B38</f>
        <v>0</v>
      </c>
      <c r="F43" s="200">
        <f>'ITA1.2'!C38</f>
        <v>0</v>
      </c>
      <c r="G43" s="200">
        <f>'ITA1.2'!D38</f>
        <v>0</v>
      </c>
      <c r="H43" s="200">
        <f>'ITA1.2'!E38</f>
        <v>0</v>
      </c>
      <c r="I43" s="200">
        <f>'ITA1.2'!F38</f>
        <v>0</v>
      </c>
      <c r="J43" s="200">
        <f>'ITA1.2'!G38</f>
        <v>0</v>
      </c>
      <c r="K43" s="200">
        <f>'ITA1.2'!H38</f>
        <v>0</v>
      </c>
      <c r="L43" s="200">
        <f>'ITA1.2'!I38</f>
        <v>0</v>
      </c>
      <c r="M43" s="200">
        <f>'ITA1.2'!J38</f>
        <v>0</v>
      </c>
      <c r="N43" s="200">
        <f>'ITA1.2'!K38</f>
        <v>0</v>
      </c>
      <c r="O43" s="200">
        <f>'ITA1.2'!L38</f>
        <v>0</v>
      </c>
      <c r="P43" s="200">
        <f>'ITA1.2'!M38</f>
        <v>0</v>
      </c>
      <c r="Q43" s="200">
        <f>'ITA1.2'!N38</f>
        <v>0</v>
      </c>
      <c r="R43" s="200">
        <f>'ITA1.2'!O38</f>
        <v>0</v>
      </c>
      <c r="S43" s="200">
        <f>'ITA1.2'!P38</f>
        <v>0</v>
      </c>
      <c r="T43" s="200">
        <f>'ITA1.2'!Q38</f>
        <v>0</v>
      </c>
      <c r="U43" s="200">
        <f>'ITA1.2'!R38</f>
        <v>0</v>
      </c>
      <c r="V43" s="200">
        <f>'ITA1.2'!S38</f>
        <v>0</v>
      </c>
      <c r="W43" s="200">
        <f>'ITA1.2'!T38</f>
        <v>0</v>
      </c>
      <c r="X43" s="200">
        <f>'ITA1.2'!U38</f>
        <v>0</v>
      </c>
      <c r="Y43" s="200">
        <f>'ITA1.2'!V38</f>
        <v>0</v>
      </c>
      <c r="Z43" s="200">
        <f>'ITA1.2'!W38</f>
        <v>0</v>
      </c>
      <c r="AA43" s="200">
        <f>'ITA1.2'!X38</f>
        <v>0</v>
      </c>
      <c r="AB43" s="200">
        <f>'ITA1.2'!Y38</f>
        <v>0</v>
      </c>
      <c r="AC43" s="200">
        <f>'ITA1.2'!Z38</f>
        <v>0</v>
      </c>
      <c r="AD43" s="200">
        <f>'ITA1.2'!AA38</f>
        <v>0</v>
      </c>
      <c r="AE43" s="200">
        <f>'ITA1.2'!AB38</f>
        <v>0</v>
      </c>
      <c r="AF43" s="200">
        <f>'ITA1.2'!AC38</f>
        <v>0</v>
      </c>
      <c r="AG43" s="200">
        <f>'ITA1.2'!AD38</f>
        <v>0</v>
      </c>
      <c r="AH43" s="200">
        <f>'ITA1.2'!AE38</f>
        <v>0</v>
      </c>
      <c r="AI43" s="200">
        <f>'ITA1.2'!AF38</f>
        <v>0</v>
      </c>
      <c r="AJ43" s="200">
        <f>'ITA1.2'!AG38</f>
        <v>0</v>
      </c>
      <c r="AK43" s="200">
        <f>'ITA1.2'!AH38</f>
        <v>0</v>
      </c>
    </row>
    <row r="44" spans="1:37" x14ac:dyDescent="0.3">
      <c r="A44" s="5">
        <v>33</v>
      </c>
      <c r="B44" s="87" t="s">
        <v>158</v>
      </c>
      <c r="C44" s="66" t="s">
        <v>73</v>
      </c>
      <c r="D44" s="4">
        <f>'ITA1.2'!A39</f>
        <v>0</v>
      </c>
      <c r="E44" s="191">
        <f>'ITA1.2'!B39</f>
        <v>0</v>
      </c>
      <c r="F44" s="200">
        <f>'ITA1.2'!C39</f>
        <v>0</v>
      </c>
      <c r="G44" s="200">
        <f>'ITA1.2'!D39</f>
        <v>0</v>
      </c>
      <c r="H44" s="200">
        <f>'ITA1.2'!E39</f>
        <v>0</v>
      </c>
      <c r="I44" s="200">
        <f>'ITA1.2'!F39</f>
        <v>0</v>
      </c>
      <c r="J44" s="200">
        <f>'ITA1.2'!G39</f>
        <v>0</v>
      </c>
      <c r="K44" s="200">
        <f>'ITA1.2'!H39</f>
        <v>0</v>
      </c>
      <c r="L44" s="200">
        <f>'ITA1.2'!I39</f>
        <v>0</v>
      </c>
      <c r="M44" s="200">
        <f>'ITA1.2'!J39</f>
        <v>0</v>
      </c>
      <c r="N44" s="200">
        <f>'ITA1.2'!K39</f>
        <v>0</v>
      </c>
      <c r="O44" s="200">
        <f>'ITA1.2'!L39</f>
        <v>0</v>
      </c>
      <c r="P44" s="200">
        <f>'ITA1.2'!M39</f>
        <v>0</v>
      </c>
      <c r="Q44" s="200">
        <f>'ITA1.2'!N39</f>
        <v>0</v>
      </c>
      <c r="R44" s="200">
        <f>'ITA1.2'!O39</f>
        <v>0</v>
      </c>
      <c r="S44" s="200">
        <f>'ITA1.2'!P39</f>
        <v>0</v>
      </c>
      <c r="T44" s="200">
        <f>'ITA1.2'!Q39</f>
        <v>0</v>
      </c>
      <c r="U44" s="200">
        <f>'ITA1.2'!R39</f>
        <v>0</v>
      </c>
      <c r="V44" s="200">
        <f>'ITA1.2'!S39</f>
        <v>0</v>
      </c>
      <c r="W44" s="200">
        <f>'ITA1.2'!T39</f>
        <v>0</v>
      </c>
      <c r="X44" s="200">
        <f>'ITA1.2'!U39</f>
        <v>0</v>
      </c>
      <c r="Y44" s="200">
        <f>'ITA1.2'!V39</f>
        <v>0</v>
      </c>
      <c r="Z44" s="200">
        <f>'ITA1.2'!W39</f>
        <v>0</v>
      </c>
      <c r="AA44" s="200">
        <f>'ITA1.2'!X39</f>
        <v>0</v>
      </c>
      <c r="AB44" s="200">
        <f>'ITA1.2'!Y39</f>
        <v>0</v>
      </c>
      <c r="AC44" s="200">
        <f>'ITA1.2'!Z39</f>
        <v>0</v>
      </c>
      <c r="AD44" s="200">
        <f>'ITA1.2'!AA39</f>
        <v>0</v>
      </c>
      <c r="AE44" s="200">
        <f>'ITA1.2'!AB39</f>
        <v>0</v>
      </c>
      <c r="AF44" s="200">
        <f>'ITA1.2'!AC39</f>
        <v>0</v>
      </c>
      <c r="AG44" s="200">
        <f>'ITA1.2'!AD39</f>
        <v>0</v>
      </c>
      <c r="AH44" s="200">
        <f>'ITA1.2'!AE39</f>
        <v>0</v>
      </c>
      <c r="AI44" s="200">
        <f>'ITA1.2'!AF39</f>
        <v>0</v>
      </c>
      <c r="AJ44" s="200">
        <f>'ITA1.2'!AG39</f>
        <v>0</v>
      </c>
      <c r="AK44" s="200">
        <f>'ITA1.2'!AH39</f>
        <v>0</v>
      </c>
    </row>
    <row r="45" spans="1:37" x14ac:dyDescent="0.3">
      <c r="A45" s="5"/>
      <c r="B45" s="87"/>
      <c r="E45" s="191"/>
      <c r="F45" s="200"/>
      <c r="G45" s="200"/>
      <c r="H45" s="200"/>
      <c r="I45" s="200"/>
      <c r="J45" s="200"/>
      <c r="K45" s="200"/>
      <c r="L45" s="200"/>
      <c r="M45" s="200"/>
      <c r="N45" s="200"/>
      <c r="O45" s="200"/>
      <c r="P45" s="200"/>
      <c r="Q45" s="200"/>
      <c r="R45" s="200"/>
      <c r="S45" s="200"/>
      <c r="T45" s="200"/>
      <c r="U45" s="200"/>
      <c r="V45" s="200"/>
      <c r="W45" s="200"/>
      <c r="X45" s="200"/>
      <c r="Y45" s="200"/>
      <c r="Z45" s="200"/>
      <c r="AA45" s="200"/>
      <c r="AB45" s="200"/>
      <c r="AC45" s="200"/>
      <c r="AD45" s="200"/>
      <c r="AE45" s="200"/>
      <c r="AF45" s="200"/>
      <c r="AG45" s="200"/>
      <c r="AH45" s="200"/>
      <c r="AI45" s="200"/>
      <c r="AJ45" s="200"/>
      <c r="AK45" s="200"/>
    </row>
    <row r="46" spans="1:37" x14ac:dyDescent="0.3">
      <c r="A46" s="5">
        <v>34</v>
      </c>
      <c r="B46" s="138" t="s">
        <v>205</v>
      </c>
      <c r="C46" s="66" t="s">
        <v>73</v>
      </c>
      <c r="D46" s="4">
        <f>'ITA1.2'!A40</f>
        <v>0</v>
      </c>
      <c r="E46" s="191">
        <f>'ITA1.2'!B40</f>
        <v>0</v>
      </c>
      <c r="F46" s="200">
        <f>'ITA1.2'!C40</f>
        <v>0</v>
      </c>
      <c r="G46" s="200">
        <f>'ITA1.2'!D40</f>
        <v>0</v>
      </c>
      <c r="H46" s="200">
        <f>'ITA1.2'!E40</f>
        <v>0</v>
      </c>
      <c r="I46" s="200">
        <f>'ITA1.2'!F40</f>
        <v>0</v>
      </c>
      <c r="J46" s="200">
        <f>'ITA1.2'!G40</f>
        <v>0</v>
      </c>
      <c r="K46" s="200">
        <f>'ITA1.2'!H40</f>
        <v>0</v>
      </c>
      <c r="L46" s="200">
        <f>'ITA1.2'!I40</f>
        <v>0</v>
      </c>
      <c r="M46" s="200">
        <f>'ITA1.2'!J40</f>
        <v>0</v>
      </c>
      <c r="N46" s="200">
        <f>'ITA1.2'!K40</f>
        <v>0</v>
      </c>
      <c r="O46" s="200">
        <f>'ITA1.2'!L40</f>
        <v>0</v>
      </c>
      <c r="P46" s="200">
        <f>'ITA1.2'!M40</f>
        <v>0</v>
      </c>
      <c r="Q46" s="200">
        <f>'ITA1.2'!N40</f>
        <v>0</v>
      </c>
      <c r="R46" s="200">
        <f>'ITA1.2'!O40</f>
        <v>0</v>
      </c>
      <c r="S46" s="200">
        <f>'ITA1.2'!P40</f>
        <v>0</v>
      </c>
      <c r="T46" s="200">
        <f>'ITA1.2'!Q40</f>
        <v>0</v>
      </c>
      <c r="U46" s="200">
        <f>'ITA1.2'!R40</f>
        <v>0</v>
      </c>
      <c r="V46" s="200">
        <f>'ITA1.2'!S40</f>
        <v>0</v>
      </c>
      <c r="W46" s="200">
        <f>'ITA1.2'!T40</f>
        <v>0</v>
      </c>
      <c r="X46" s="200">
        <f>'ITA1.2'!U40</f>
        <v>0</v>
      </c>
      <c r="Y46" s="200">
        <f>'ITA1.2'!V40</f>
        <v>0</v>
      </c>
      <c r="Z46" s="200">
        <f>'ITA1.2'!W40</f>
        <v>0</v>
      </c>
      <c r="AA46" s="200">
        <f>'ITA1.2'!X40</f>
        <v>0</v>
      </c>
      <c r="AB46" s="200">
        <f>'ITA1.2'!Y40</f>
        <v>0</v>
      </c>
      <c r="AC46" s="200">
        <f>'ITA1.2'!Z40</f>
        <v>0</v>
      </c>
      <c r="AD46" s="200">
        <f>'ITA1.2'!AA40</f>
        <v>0</v>
      </c>
      <c r="AE46" s="200">
        <f>'ITA1.2'!AB40</f>
        <v>0</v>
      </c>
      <c r="AF46" s="200">
        <f>'ITA1.2'!AC40</f>
        <v>0</v>
      </c>
      <c r="AG46" s="200">
        <f>'ITA1.2'!AD40</f>
        <v>0</v>
      </c>
      <c r="AH46" s="200">
        <f>'ITA1.2'!AE40</f>
        <v>0</v>
      </c>
      <c r="AI46" s="200">
        <f>'ITA1.2'!AF40</f>
        <v>0</v>
      </c>
      <c r="AJ46" s="200">
        <f>'ITA1.2'!AG40</f>
        <v>0</v>
      </c>
      <c r="AK46" s="200">
        <f>'ITA1.2'!AH40</f>
        <v>0</v>
      </c>
    </row>
    <row r="47" spans="1:37" x14ac:dyDescent="0.3">
      <c r="A47" s="5"/>
      <c r="B47" s="87"/>
      <c r="E47" s="191"/>
      <c r="F47" s="200"/>
      <c r="G47" s="200"/>
      <c r="H47" s="200"/>
      <c r="I47" s="200"/>
      <c r="J47" s="200"/>
      <c r="K47" s="200"/>
      <c r="L47" s="200"/>
      <c r="M47" s="200"/>
      <c r="N47" s="200"/>
      <c r="O47" s="200"/>
      <c r="P47" s="200"/>
      <c r="Q47" s="200"/>
      <c r="R47" s="200"/>
      <c r="S47" s="200"/>
      <c r="T47" s="200"/>
      <c r="U47" s="200"/>
      <c r="V47" s="200"/>
      <c r="W47" s="200"/>
      <c r="X47" s="200"/>
      <c r="Y47" s="200"/>
      <c r="Z47" s="200"/>
      <c r="AA47" s="200"/>
      <c r="AB47" s="200"/>
      <c r="AC47" s="200"/>
      <c r="AD47" s="200"/>
      <c r="AE47" s="200"/>
      <c r="AF47" s="200"/>
      <c r="AG47" s="200"/>
      <c r="AH47" s="200"/>
      <c r="AI47" s="200"/>
      <c r="AJ47" s="200"/>
      <c r="AK47" s="200"/>
    </row>
    <row r="48" spans="1:37" ht="24.9" x14ac:dyDescent="0.3">
      <c r="A48" s="5">
        <v>35</v>
      </c>
      <c r="B48" s="138" t="s">
        <v>159</v>
      </c>
      <c r="C48" s="66" t="s">
        <v>73</v>
      </c>
      <c r="D48" s="4">
        <f>'ITA1.2'!A41</f>
        <v>0</v>
      </c>
      <c r="E48" s="191">
        <f>'ITA1.2'!B41</f>
        <v>0</v>
      </c>
      <c r="F48" s="200">
        <f>'ITA1.2'!C41</f>
        <v>0</v>
      </c>
      <c r="G48" s="200">
        <f>'ITA1.2'!D41</f>
        <v>0</v>
      </c>
      <c r="H48" s="200">
        <f>'ITA1.2'!E41</f>
        <v>0</v>
      </c>
      <c r="I48" s="200">
        <f>'ITA1.2'!F41</f>
        <v>0</v>
      </c>
      <c r="J48" s="200">
        <f>'ITA1.2'!G41</f>
        <v>0</v>
      </c>
      <c r="K48" s="200">
        <f>'ITA1.2'!H41</f>
        <v>0</v>
      </c>
      <c r="L48" s="200">
        <f>'ITA1.2'!I41</f>
        <v>0</v>
      </c>
      <c r="M48" s="200">
        <f>'ITA1.2'!J41</f>
        <v>0</v>
      </c>
      <c r="N48" s="200">
        <f>'ITA1.2'!K41</f>
        <v>0</v>
      </c>
      <c r="O48" s="200">
        <f>'ITA1.2'!L41</f>
        <v>0</v>
      </c>
      <c r="P48" s="200">
        <f>'ITA1.2'!M41</f>
        <v>0</v>
      </c>
      <c r="Q48" s="200">
        <f>'ITA1.2'!N41</f>
        <v>0</v>
      </c>
      <c r="R48" s="200">
        <f>'ITA1.2'!O41</f>
        <v>0</v>
      </c>
      <c r="S48" s="200">
        <f>'ITA1.2'!P41</f>
        <v>0</v>
      </c>
      <c r="T48" s="200">
        <f>'ITA1.2'!Q41</f>
        <v>0</v>
      </c>
      <c r="U48" s="200">
        <f>'ITA1.2'!R41</f>
        <v>0</v>
      </c>
      <c r="V48" s="200">
        <f>'ITA1.2'!S41</f>
        <v>0</v>
      </c>
      <c r="W48" s="200">
        <f>'ITA1.2'!T41</f>
        <v>0</v>
      </c>
      <c r="X48" s="200">
        <f>'ITA1.2'!U41</f>
        <v>0</v>
      </c>
      <c r="Y48" s="200">
        <f>'ITA1.2'!V41</f>
        <v>0</v>
      </c>
      <c r="Z48" s="200">
        <f>'ITA1.2'!W41</f>
        <v>0</v>
      </c>
      <c r="AA48" s="200">
        <f>'ITA1.2'!X41</f>
        <v>0</v>
      </c>
      <c r="AB48" s="200">
        <f>'ITA1.2'!Y41</f>
        <v>0</v>
      </c>
      <c r="AC48" s="200">
        <f>'ITA1.2'!Z41</f>
        <v>0</v>
      </c>
      <c r="AD48" s="200">
        <f>'ITA1.2'!AA41</f>
        <v>0</v>
      </c>
      <c r="AE48" s="200">
        <f>'ITA1.2'!AB41</f>
        <v>0</v>
      </c>
      <c r="AF48" s="200">
        <f>'ITA1.2'!AC41</f>
        <v>0</v>
      </c>
      <c r="AG48" s="200">
        <f>'ITA1.2'!AD41</f>
        <v>0</v>
      </c>
      <c r="AH48" s="200">
        <f>'ITA1.2'!AE41</f>
        <v>0</v>
      </c>
      <c r="AI48" s="200">
        <f>'ITA1.2'!AF41</f>
        <v>0</v>
      </c>
      <c r="AJ48" s="200">
        <f>'ITA1.2'!AG41</f>
        <v>0</v>
      </c>
      <c r="AK48" s="200">
        <f>'ITA1.2'!AH41</f>
        <v>0</v>
      </c>
    </row>
    <row r="49" spans="1:37" ht="24.9" x14ac:dyDescent="0.3">
      <c r="A49" s="5">
        <v>36</v>
      </c>
      <c r="B49" s="139" t="s">
        <v>160</v>
      </c>
      <c r="C49" s="66" t="s">
        <v>74</v>
      </c>
      <c r="D49" s="4">
        <f>'ITA4.2'!A53</f>
        <v>0</v>
      </c>
      <c r="E49" s="191">
        <f>'ITA4.2'!B53</f>
        <v>0</v>
      </c>
      <c r="F49" s="200">
        <f>'ITA4.2'!C53</f>
        <v>0</v>
      </c>
      <c r="G49" s="200">
        <f>'ITA4.2'!D53</f>
        <v>0</v>
      </c>
      <c r="H49" s="200">
        <f>'ITA4.2'!E53</f>
        <v>0</v>
      </c>
      <c r="I49" s="200">
        <f>'ITA4.2'!F53</f>
        <v>0</v>
      </c>
      <c r="J49" s="200">
        <f>'ITA4.2'!G53</f>
        <v>0</v>
      </c>
      <c r="K49" s="200">
        <f>'ITA4.2'!H53</f>
        <v>0</v>
      </c>
      <c r="L49" s="200">
        <f>'ITA4.2'!I53</f>
        <v>0</v>
      </c>
      <c r="M49" s="200">
        <f>'ITA4.2'!J53</f>
        <v>0</v>
      </c>
      <c r="N49" s="200">
        <f>'ITA4.2'!K53</f>
        <v>0</v>
      </c>
      <c r="O49" s="200">
        <f>'ITA4.2'!L53</f>
        <v>0</v>
      </c>
      <c r="P49" s="200">
        <f>'ITA4.2'!M53</f>
        <v>0</v>
      </c>
      <c r="Q49" s="200">
        <f>'ITA4.2'!N53</f>
        <v>0</v>
      </c>
      <c r="R49" s="200">
        <f>'ITA4.2'!O53</f>
        <v>0</v>
      </c>
      <c r="S49" s="200">
        <f>'ITA4.2'!P53</f>
        <v>0</v>
      </c>
      <c r="T49" s="200">
        <f>'ITA4.2'!Q53</f>
        <v>0</v>
      </c>
      <c r="U49" s="200">
        <f>'ITA4.2'!R53</f>
        <v>0</v>
      </c>
      <c r="V49" s="200">
        <f>'ITA4.2'!S53</f>
        <v>0</v>
      </c>
      <c r="W49" s="200">
        <f>'ITA4.2'!T53</f>
        <v>0</v>
      </c>
      <c r="X49" s="200">
        <f>'ITA4.2'!U53</f>
        <v>0</v>
      </c>
      <c r="Y49" s="200">
        <f>'ITA4.2'!V53</f>
        <v>0</v>
      </c>
      <c r="Z49" s="200">
        <f>'ITA4.2'!W53</f>
        <v>0</v>
      </c>
      <c r="AA49" s="200">
        <f>'ITA4.2'!X53</f>
        <v>0</v>
      </c>
      <c r="AB49" s="200">
        <f>'ITA4.2'!Y53</f>
        <v>0</v>
      </c>
      <c r="AC49" s="200">
        <f>'ITA4.2'!Z53</f>
        <v>0</v>
      </c>
      <c r="AD49" s="200">
        <f>'ITA4.2'!AA53</f>
        <v>0</v>
      </c>
      <c r="AE49" s="200">
        <f>'ITA4.2'!AB53</f>
        <v>0</v>
      </c>
      <c r="AF49" s="200">
        <f>'ITA4.2'!AC53</f>
        <v>0</v>
      </c>
      <c r="AG49" s="200">
        <f>'ITA4.2'!AD53</f>
        <v>0</v>
      </c>
      <c r="AH49" s="200">
        <f>'ITA4.2'!AE53</f>
        <v>0</v>
      </c>
      <c r="AI49" s="200">
        <f>'ITA4.2'!AF53</f>
        <v>0</v>
      </c>
      <c r="AJ49" s="200">
        <f>'ITA4.2'!AG53</f>
        <v>0</v>
      </c>
      <c r="AK49" s="200">
        <f>'ITA4.2'!AH53</f>
        <v>0</v>
      </c>
    </row>
    <row r="50" spans="1:37" ht="24.9" x14ac:dyDescent="0.3">
      <c r="A50" s="125">
        <v>37</v>
      </c>
      <c r="B50" s="126" t="s">
        <v>161</v>
      </c>
      <c r="C50" s="144"/>
      <c r="D50" s="144"/>
      <c r="E50" s="192"/>
      <c r="F50" s="201"/>
      <c r="G50" s="201"/>
      <c r="H50" s="201"/>
      <c r="I50" s="201"/>
      <c r="J50" s="201"/>
      <c r="K50" s="201"/>
      <c r="L50" s="201"/>
      <c r="M50" s="201"/>
      <c r="N50" s="201"/>
      <c r="O50" s="201"/>
      <c r="P50" s="201"/>
      <c r="Q50" s="201"/>
      <c r="R50" s="201"/>
      <c r="S50" s="201"/>
      <c r="T50" s="201"/>
      <c r="U50" s="201"/>
      <c r="V50" s="201"/>
      <c r="W50" s="201"/>
      <c r="X50" s="201"/>
      <c r="Y50" s="201"/>
      <c r="Z50" s="201"/>
      <c r="AA50" s="201"/>
      <c r="AB50" s="201"/>
      <c r="AC50" s="201"/>
      <c r="AD50" s="201"/>
      <c r="AE50" s="201"/>
      <c r="AF50" s="201"/>
      <c r="AG50" s="201"/>
      <c r="AH50" s="201"/>
      <c r="AI50" s="201"/>
      <c r="AJ50" s="201"/>
      <c r="AK50" s="201"/>
    </row>
    <row r="51" spans="1:37" x14ac:dyDescent="0.3">
      <c r="A51" s="5"/>
      <c r="B51" s="139"/>
      <c r="E51" s="191"/>
      <c r="F51" s="200"/>
      <c r="G51" s="200"/>
      <c r="H51" s="200"/>
      <c r="I51" s="200"/>
      <c r="J51" s="200"/>
      <c r="K51" s="200"/>
      <c r="L51" s="200"/>
      <c r="M51" s="200"/>
      <c r="N51" s="200"/>
      <c r="O51" s="200"/>
      <c r="P51" s="200"/>
      <c r="Q51" s="200"/>
      <c r="R51" s="200"/>
      <c r="S51" s="200"/>
      <c r="T51" s="200"/>
      <c r="U51" s="200"/>
      <c r="V51" s="200"/>
      <c r="W51" s="200"/>
      <c r="X51" s="200"/>
      <c r="Y51" s="200"/>
      <c r="Z51" s="200"/>
      <c r="AA51" s="200"/>
      <c r="AB51" s="200"/>
      <c r="AC51" s="200"/>
      <c r="AD51" s="200"/>
      <c r="AE51" s="200"/>
      <c r="AF51" s="200"/>
      <c r="AG51" s="200"/>
      <c r="AH51" s="200"/>
      <c r="AI51" s="200"/>
      <c r="AJ51" s="200"/>
      <c r="AK51" s="200"/>
    </row>
    <row r="52" spans="1:37" ht="24.9" x14ac:dyDescent="0.3">
      <c r="A52" s="5">
        <v>38</v>
      </c>
      <c r="B52" s="138" t="s">
        <v>162</v>
      </c>
      <c r="C52" s="144"/>
      <c r="D52" s="144"/>
      <c r="E52" s="192"/>
      <c r="F52" s="201"/>
      <c r="G52" s="201"/>
      <c r="H52" s="201"/>
      <c r="I52" s="201"/>
      <c r="J52" s="201"/>
      <c r="K52" s="201"/>
      <c r="L52" s="201"/>
      <c r="M52" s="201"/>
      <c r="N52" s="201"/>
      <c r="O52" s="201"/>
      <c r="P52" s="201"/>
      <c r="Q52" s="201"/>
      <c r="R52" s="201"/>
      <c r="S52" s="201"/>
      <c r="T52" s="201"/>
      <c r="U52" s="201"/>
      <c r="V52" s="201"/>
      <c r="W52" s="201"/>
      <c r="X52" s="201"/>
      <c r="Y52" s="201"/>
      <c r="Z52" s="201"/>
      <c r="AA52" s="201"/>
      <c r="AB52" s="201"/>
      <c r="AC52" s="201"/>
      <c r="AD52" s="201"/>
      <c r="AE52" s="201"/>
      <c r="AF52" s="201"/>
      <c r="AG52" s="201"/>
      <c r="AH52" s="201"/>
      <c r="AI52" s="201"/>
      <c r="AJ52" s="201"/>
      <c r="AK52" s="201"/>
    </row>
    <row r="53" spans="1:37" x14ac:dyDescent="0.3">
      <c r="A53" s="5"/>
      <c r="B53" s="139"/>
      <c r="E53" s="191"/>
      <c r="F53" s="200"/>
      <c r="G53" s="200"/>
      <c r="H53" s="200"/>
      <c r="I53" s="200"/>
      <c r="J53" s="200"/>
      <c r="K53" s="200"/>
      <c r="L53" s="200"/>
      <c r="M53" s="200"/>
      <c r="N53" s="200"/>
      <c r="O53" s="200"/>
      <c r="P53" s="200"/>
      <c r="Q53" s="200"/>
      <c r="R53" s="200"/>
      <c r="S53" s="200"/>
      <c r="T53" s="200"/>
      <c r="U53" s="200"/>
      <c r="V53" s="200"/>
      <c r="W53" s="200"/>
      <c r="X53" s="200"/>
      <c r="Y53" s="200"/>
      <c r="Z53" s="200"/>
      <c r="AA53" s="200"/>
      <c r="AB53" s="200"/>
      <c r="AC53" s="200"/>
      <c r="AD53" s="200"/>
      <c r="AE53" s="200"/>
      <c r="AF53" s="200"/>
      <c r="AG53" s="200"/>
      <c r="AH53" s="200"/>
      <c r="AI53" s="200"/>
      <c r="AJ53" s="200"/>
      <c r="AK53" s="200"/>
    </row>
    <row r="54" spans="1:37" x14ac:dyDescent="0.3">
      <c r="A54" s="5">
        <v>39</v>
      </c>
      <c r="B54" s="138" t="s">
        <v>163</v>
      </c>
      <c r="C54" s="66" t="s">
        <v>73</v>
      </c>
      <c r="D54" s="4">
        <f>'ITA1.2'!A42</f>
        <v>0</v>
      </c>
      <c r="E54" s="191">
        <f>'ITA1.2'!B42</f>
        <v>0</v>
      </c>
      <c r="F54" s="200">
        <f>'ITA1.2'!C42</f>
        <v>0</v>
      </c>
      <c r="G54" s="200">
        <f>'ITA1.2'!D42</f>
        <v>0</v>
      </c>
      <c r="H54" s="200">
        <f>'ITA1.2'!E42</f>
        <v>0</v>
      </c>
      <c r="I54" s="200">
        <f>'ITA1.2'!F42</f>
        <v>0</v>
      </c>
      <c r="J54" s="200">
        <f>'ITA1.2'!G42</f>
        <v>0</v>
      </c>
      <c r="K54" s="200">
        <f>'ITA1.2'!H42</f>
        <v>0</v>
      </c>
      <c r="L54" s="200">
        <f>'ITA1.2'!I42</f>
        <v>0</v>
      </c>
      <c r="M54" s="200">
        <f>'ITA1.2'!J42</f>
        <v>0</v>
      </c>
      <c r="N54" s="200">
        <f>'ITA1.2'!K42</f>
        <v>0</v>
      </c>
      <c r="O54" s="200">
        <f>'ITA1.2'!L42</f>
        <v>0</v>
      </c>
      <c r="P54" s="200">
        <f>'ITA1.2'!M42</f>
        <v>0</v>
      </c>
      <c r="Q54" s="200">
        <f>'ITA1.2'!N42</f>
        <v>0</v>
      </c>
      <c r="R54" s="200">
        <f>'ITA1.2'!O42</f>
        <v>0</v>
      </c>
      <c r="S54" s="200">
        <f>'ITA1.2'!P42</f>
        <v>0</v>
      </c>
      <c r="T54" s="200">
        <f>'ITA1.2'!Q42</f>
        <v>0</v>
      </c>
      <c r="U54" s="200">
        <f>'ITA1.2'!R42</f>
        <v>0</v>
      </c>
      <c r="V54" s="200">
        <f>'ITA1.2'!S42</f>
        <v>0</v>
      </c>
      <c r="W54" s="200">
        <f>'ITA1.2'!T42</f>
        <v>0</v>
      </c>
      <c r="X54" s="200">
        <f>'ITA1.2'!U42</f>
        <v>0</v>
      </c>
      <c r="Y54" s="200">
        <f>'ITA1.2'!V42</f>
        <v>0</v>
      </c>
      <c r="Z54" s="200">
        <f>'ITA1.2'!W42</f>
        <v>0</v>
      </c>
      <c r="AA54" s="200">
        <f>'ITA1.2'!X42</f>
        <v>0</v>
      </c>
      <c r="AB54" s="200">
        <f>'ITA1.2'!Y42</f>
        <v>0</v>
      </c>
      <c r="AC54" s="200">
        <f>'ITA1.2'!Z42</f>
        <v>0</v>
      </c>
      <c r="AD54" s="200">
        <f>'ITA1.2'!AA42</f>
        <v>0</v>
      </c>
      <c r="AE54" s="200">
        <f>'ITA1.2'!AB42</f>
        <v>0</v>
      </c>
      <c r="AF54" s="200">
        <f>'ITA1.2'!AC42</f>
        <v>0</v>
      </c>
      <c r="AG54" s="200">
        <f>'ITA1.2'!AD42</f>
        <v>0</v>
      </c>
      <c r="AH54" s="200">
        <f>'ITA1.2'!AE42</f>
        <v>0</v>
      </c>
      <c r="AI54" s="200">
        <f>'ITA1.2'!AF42</f>
        <v>0</v>
      </c>
      <c r="AJ54" s="200">
        <f>'ITA1.2'!AG42</f>
        <v>0</v>
      </c>
      <c r="AK54" s="200">
        <f>'ITA1.2'!AH42</f>
        <v>0</v>
      </c>
    </row>
    <row r="55" spans="1:37" x14ac:dyDescent="0.3">
      <c r="A55" s="5">
        <v>40</v>
      </c>
      <c r="B55" s="140" t="s">
        <v>164</v>
      </c>
      <c r="C55" s="66" t="s">
        <v>73</v>
      </c>
      <c r="D55" s="4">
        <f>'ITA1.2'!A43</f>
        <v>0</v>
      </c>
      <c r="E55" s="191">
        <f>'ITA1.2'!B43</f>
        <v>0</v>
      </c>
      <c r="F55" s="200">
        <f>'ITA1.2'!C43</f>
        <v>0</v>
      </c>
      <c r="G55" s="200">
        <f>'ITA1.2'!D43</f>
        <v>0</v>
      </c>
      <c r="H55" s="200">
        <f>'ITA1.2'!E43</f>
        <v>0</v>
      </c>
      <c r="I55" s="200">
        <f>'ITA1.2'!F43</f>
        <v>0</v>
      </c>
      <c r="J55" s="200">
        <f>'ITA1.2'!G43</f>
        <v>0</v>
      </c>
      <c r="K55" s="200">
        <f>'ITA1.2'!H43</f>
        <v>0</v>
      </c>
      <c r="L55" s="200">
        <f>'ITA1.2'!I43</f>
        <v>0</v>
      </c>
      <c r="M55" s="200">
        <f>'ITA1.2'!J43</f>
        <v>0</v>
      </c>
      <c r="N55" s="200">
        <f>'ITA1.2'!K43</f>
        <v>0</v>
      </c>
      <c r="O55" s="200">
        <f>'ITA1.2'!L43</f>
        <v>0</v>
      </c>
      <c r="P55" s="200">
        <f>'ITA1.2'!M43</f>
        <v>0</v>
      </c>
      <c r="Q55" s="200">
        <f>'ITA1.2'!N43</f>
        <v>0</v>
      </c>
      <c r="R55" s="200">
        <f>'ITA1.2'!O43</f>
        <v>0</v>
      </c>
      <c r="S55" s="200">
        <f>'ITA1.2'!P43</f>
        <v>0</v>
      </c>
      <c r="T55" s="200">
        <f>'ITA1.2'!Q43</f>
        <v>0</v>
      </c>
      <c r="U55" s="200">
        <f>'ITA1.2'!R43</f>
        <v>0</v>
      </c>
      <c r="V55" s="200">
        <f>'ITA1.2'!S43</f>
        <v>0</v>
      </c>
      <c r="W55" s="200">
        <f>'ITA1.2'!T43</f>
        <v>0</v>
      </c>
      <c r="X55" s="200">
        <f>'ITA1.2'!U43</f>
        <v>0</v>
      </c>
      <c r="Y55" s="200">
        <f>'ITA1.2'!V43</f>
        <v>0</v>
      </c>
      <c r="Z55" s="200">
        <f>'ITA1.2'!W43</f>
        <v>0</v>
      </c>
      <c r="AA55" s="200">
        <f>'ITA1.2'!X43</f>
        <v>0</v>
      </c>
      <c r="AB55" s="200">
        <f>'ITA1.2'!Y43</f>
        <v>0</v>
      </c>
      <c r="AC55" s="200">
        <f>'ITA1.2'!Z43</f>
        <v>0</v>
      </c>
      <c r="AD55" s="200">
        <f>'ITA1.2'!AA43</f>
        <v>0</v>
      </c>
      <c r="AE55" s="200">
        <f>'ITA1.2'!AB43</f>
        <v>0</v>
      </c>
      <c r="AF55" s="200">
        <f>'ITA1.2'!AC43</f>
        <v>0</v>
      </c>
      <c r="AG55" s="200">
        <f>'ITA1.2'!AD43</f>
        <v>0</v>
      </c>
      <c r="AH55" s="200">
        <f>'ITA1.2'!AE43</f>
        <v>0</v>
      </c>
      <c r="AI55" s="200">
        <f>'ITA1.2'!AF43</f>
        <v>0</v>
      </c>
      <c r="AJ55" s="200">
        <f>'ITA1.2'!AG43</f>
        <v>0</v>
      </c>
      <c r="AK55" s="200">
        <f>'ITA1.2'!AH43</f>
        <v>0</v>
      </c>
    </row>
    <row r="56" spans="1:37" x14ac:dyDescent="0.3">
      <c r="A56" s="5">
        <v>41</v>
      </c>
      <c r="B56" s="87" t="s">
        <v>165</v>
      </c>
      <c r="C56" s="66" t="s">
        <v>73</v>
      </c>
      <c r="D56" s="4">
        <f>'ITA1.2'!A52</f>
        <v>0</v>
      </c>
      <c r="E56" s="191">
        <f>'ITA1.2'!B52</f>
        <v>0</v>
      </c>
      <c r="F56" s="200">
        <f>'ITA1.2'!C52</f>
        <v>0</v>
      </c>
      <c r="G56" s="200">
        <f>'ITA1.2'!D52</f>
        <v>0</v>
      </c>
      <c r="H56" s="200">
        <f>'ITA1.2'!E52</f>
        <v>0</v>
      </c>
      <c r="I56" s="200">
        <f>'ITA1.2'!F52</f>
        <v>0</v>
      </c>
      <c r="J56" s="200">
        <f>'ITA1.2'!G52</f>
        <v>0</v>
      </c>
      <c r="K56" s="200">
        <f>'ITA1.2'!H52</f>
        <v>0</v>
      </c>
      <c r="L56" s="200">
        <f>'ITA1.2'!I52</f>
        <v>0</v>
      </c>
      <c r="M56" s="200">
        <f>'ITA1.2'!J52</f>
        <v>0</v>
      </c>
      <c r="N56" s="200">
        <f>'ITA1.2'!K52</f>
        <v>0</v>
      </c>
      <c r="O56" s="200">
        <f>'ITA1.2'!L52</f>
        <v>0</v>
      </c>
      <c r="P56" s="200">
        <f>'ITA1.2'!M52</f>
        <v>0</v>
      </c>
      <c r="Q56" s="200">
        <f>'ITA1.2'!N52</f>
        <v>0</v>
      </c>
      <c r="R56" s="200">
        <f>'ITA1.2'!O52</f>
        <v>0</v>
      </c>
      <c r="S56" s="200">
        <f>'ITA1.2'!P52</f>
        <v>0</v>
      </c>
      <c r="T56" s="200">
        <f>'ITA1.2'!Q52</f>
        <v>0</v>
      </c>
      <c r="U56" s="200">
        <f>'ITA1.2'!R52</f>
        <v>0</v>
      </c>
      <c r="V56" s="200">
        <f>'ITA1.2'!S52</f>
        <v>0</v>
      </c>
      <c r="W56" s="200">
        <f>'ITA1.2'!T52</f>
        <v>0</v>
      </c>
      <c r="X56" s="200">
        <f>'ITA1.2'!U52</f>
        <v>0</v>
      </c>
      <c r="Y56" s="200">
        <f>'ITA1.2'!V52</f>
        <v>0</v>
      </c>
      <c r="Z56" s="200">
        <f>'ITA1.2'!W52</f>
        <v>0</v>
      </c>
      <c r="AA56" s="200">
        <f>'ITA1.2'!X52</f>
        <v>0</v>
      </c>
      <c r="AB56" s="200">
        <f>'ITA1.2'!Y52</f>
        <v>0</v>
      </c>
      <c r="AC56" s="200">
        <f>'ITA1.2'!Z52</f>
        <v>0</v>
      </c>
      <c r="AD56" s="200">
        <f>'ITA1.2'!AA52</f>
        <v>0</v>
      </c>
      <c r="AE56" s="200">
        <f>'ITA1.2'!AB52</f>
        <v>0</v>
      </c>
      <c r="AF56" s="200">
        <f>'ITA1.2'!AC52</f>
        <v>0</v>
      </c>
      <c r="AG56" s="200">
        <f>'ITA1.2'!AD52</f>
        <v>0</v>
      </c>
      <c r="AH56" s="200">
        <f>'ITA1.2'!AE52</f>
        <v>0</v>
      </c>
      <c r="AI56" s="200">
        <f>'ITA1.2'!AF52</f>
        <v>0</v>
      </c>
      <c r="AJ56" s="200">
        <f>'ITA1.2'!AG52</f>
        <v>0</v>
      </c>
      <c r="AK56" s="200">
        <f>'ITA1.2'!AH52</f>
        <v>0</v>
      </c>
    </row>
    <row r="57" spans="1:37" x14ac:dyDescent="0.3">
      <c r="A57" s="125">
        <v>42</v>
      </c>
      <c r="B57" s="129" t="s">
        <v>91</v>
      </c>
      <c r="C57" s="144"/>
      <c r="D57" s="144"/>
      <c r="E57" s="192"/>
      <c r="F57" s="201"/>
      <c r="G57" s="201"/>
      <c r="H57" s="201"/>
      <c r="I57" s="201"/>
      <c r="J57" s="201"/>
      <c r="K57" s="201"/>
      <c r="L57" s="201"/>
      <c r="M57" s="201"/>
      <c r="N57" s="201"/>
      <c r="O57" s="201"/>
      <c r="P57" s="201"/>
      <c r="Q57" s="201"/>
      <c r="R57" s="201"/>
      <c r="S57" s="201"/>
      <c r="T57" s="201"/>
      <c r="U57" s="201"/>
      <c r="V57" s="201"/>
      <c r="W57" s="201"/>
      <c r="X57" s="201"/>
      <c r="Y57" s="201"/>
      <c r="Z57" s="201"/>
      <c r="AA57" s="201"/>
      <c r="AB57" s="201"/>
      <c r="AC57" s="201"/>
      <c r="AD57" s="201"/>
      <c r="AE57" s="201"/>
      <c r="AF57" s="201"/>
      <c r="AG57" s="201"/>
      <c r="AH57" s="201"/>
      <c r="AI57" s="201"/>
      <c r="AJ57" s="201"/>
      <c r="AK57" s="201"/>
    </row>
    <row r="58" spans="1:37" x14ac:dyDescent="0.3">
      <c r="A58" s="125">
        <v>43</v>
      </c>
      <c r="B58" s="129" t="s">
        <v>149</v>
      </c>
      <c r="C58" s="144"/>
      <c r="D58" s="144"/>
      <c r="E58" s="192"/>
      <c r="F58" s="201"/>
      <c r="G58" s="201"/>
      <c r="H58" s="201"/>
      <c r="I58" s="201"/>
      <c r="J58" s="201"/>
      <c r="K58" s="201"/>
      <c r="L58" s="201"/>
      <c r="M58" s="201"/>
      <c r="N58" s="201"/>
      <c r="O58" s="201"/>
      <c r="P58" s="201"/>
      <c r="Q58" s="201"/>
      <c r="R58" s="201"/>
      <c r="S58" s="201"/>
      <c r="T58" s="201"/>
      <c r="U58" s="201"/>
      <c r="V58" s="201"/>
      <c r="W58" s="201"/>
      <c r="X58" s="201"/>
      <c r="Y58" s="201"/>
      <c r="Z58" s="201"/>
      <c r="AA58" s="201"/>
      <c r="AB58" s="201"/>
      <c r="AC58" s="201"/>
      <c r="AD58" s="201"/>
      <c r="AE58" s="201"/>
      <c r="AF58" s="201"/>
      <c r="AG58" s="201"/>
      <c r="AH58" s="201"/>
      <c r="AI58" s="201"/>
      <c r="AJ58" s="201"/>
      <c r="AK58" s="201"/>
    </row>
    <row r="59" spans="1:37" x14ac:dyDescent="0.3">
      <c r="A59" s="125">
        <v>44</v>
      </c>
      <c r="B59" s="129" t="s">
        <v>89</v>
      </c>
      <c r="C59" s="144"/>
      <c r="D59" s="144"/>
      <c r="E59" s="192"/>
      <c r="F59" s="201"/>
      <c r="G59" s="201"/>
      <c r="H59" s="201"/>
      <c r="I59" s="201"/>
      <c r="J59" s="201"/>
      <c r="K59" s="201"/>
      <c r="L59" s="201"/>
      <c r="M59" s="201"/>
      <c r="N59" s="201"/>
      <c r="O59" s="201"/>
      <c r="P59" s="201"/>
      <c r="Q59" s="201"/>
      <c r="R59" s="201"/>
      <c r="S59" s="201"/>
      <c r="T59" s="201"/>
      <c r="U59" s="201"/>
      <c r="V59" s="201"/>
      <c r="W59" s="201"/>
      <c r="X59" s="201"/>
      <c r="Y59" s="201"/>
      <c r="Z59" s="201"/>
      <c r="AA59" s="201"/>
      <c r="AB59" s="201"/>
      <c r="AC59" s="201"/>
      <c r="AD59" s="201"/>
      <c r="AE59" s="201"/>
      <c r="AF59" s="201"/>
      <c r="AG59" s="201"/>
      <c r="AH59" s="201"/>
      <c r="AI59" s="201"/>
      <c r="AJ59" s="201"/>
      <c r="AK59" s="201"/>
    </row>
    <row r="60" spans="1:37" x14ac:dyDescent="0.3">
      <c r="A60" s="125">
        <v>45</v>
      </c>
      <c r="B60" s="129" t="s">
        <v>90</v>
      </c>
      <c r="C60" s="144"/>
      <c r="D60" s="144"/>
      <c r="E60" s="192"/>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1"/>
    </row>
    <row r="61" spans="1:37" x14ac:dyDescent="0.3">
      <c r="A61" s="125">
        <v>46</v>
      </c>
      <c r="B61" s="129" t="s">
        <v>148</v>
      </c>
      <c r="C61" s="144"/>
      <c r="D61" s="144"/>
      <c r="E61" s="192"/>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1"/>
    </row>
    <row r="62" spans="1:37" ht="12.75" customHeight="1" x14ac:dyDescent="0.3">
      <c r="A62" s="5">
        <v>47</v>
      </c>
      <c r="B62" s="87" t="s">
        <v>89</v>
      </c>
      <c r="C62" s="68" t="s">
        <v>75</v>
      </c>
      <c r="D62" s="72">
        <f>'IS2.1'!A226</f>
        <v>0</v>
      </c>
      <c r="E62" s="78">
        <f>'IS2.1'!B226</f>
        <v>0</v>
      </c>
      <c r="F62" s="203">
        <f>'IS2.1'!C226</f>
        <v>0</v>
      </c>
      <c r="G62" s="203">
        <f>'IS2.1'!D226</f>
        <v>0</v>
      </c>
      <c r="H62" s="203">
        <f>'IS2.1'!E226</f>
        <v>0</v>
      </c>
      <c r="I62" s="203">
        <f>'IS2.1'!F226</f>
        <v>0</v>
      </c>
      <c r="J62" s="203">
        <f>'IS2.1'!G226</f>
        <v>0</v>
      </c>
      <c r="K62" s="203">
        <f>'IS2.1'!H226</f>
        <v>0</v>
      </c>
      <c r="L62" s="203">
        <f>'IS2.1'!I226</f>
        <v>0</v>
      </c>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1"/>
    </row>
    <row r="63" spans="1:37" x14ac:dyDescent="0.3">
      <c r="A63" s="125">
        <v>48</v>
      </c>
      <c r="B63" s="129" t="s">
        <v>166</v>
      </c>
      <c r="C63" s="144"/>
      <c r="D63" s="144"/>
      <c r="E63" s="192"/>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1"/>
    </row>
    <row r="64" spans="1:37" x14ac:dyDescent="0.3">
      <c r="A64" s="125">
        <v>49</v>
      </c>
      <c r="B64" s="129" t="s">
        <v>151</v>
      </c>
      <c r="C64" s="144"/>
      <c r="D64" s="144"/>
      <c r="E64" s="192"/>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1"/>
    </row>
    <row r="65" spans="1:37" s="22" customFormat="1" x14ac:dyDescent="0.3">
      <c r="A65" s="5">
        <v>50</v>
      </c>
      <c r="B65" s="36" t="s">
        <v>77</v>
      </c>
      <c r="C65" s="68" t="s">
        <v>75</v>
      </c>
      <c r="D65" s="22">
        <f>'IS2.1'!A227</f>
        <v>0</v>
      </c>
      <c r="E65" s="193">
        <f>'IS2.1'!B227</f>
        <v>0</v>
      </c>
      <c r="F65" s="202">
        <f>'IS2.1'!C227</f>
        <v>0</v>
      </c>
      <c r="G65" s="202">
        <f>'IS2.1'!D227</f>
        <v>0</v>
      </c>
      <c r="H65" s="202">
        <f>'IS2.1'!E227</f>
        <v>0</v>
      </c>
      <c r="I65" s="202">
        <f>'IS2.1'!F227</f>
        <v>0</v>
      </c>
      <c r="J65" s="202">
        <f>'IS2.1'!G227</f>
        <v>0</v>
      </c>
      <c r="K65" s="202">
        <f>'IS2.1'!H227</f>
        <v>0</v>
      </c>
      <c r="L65" s="202">
        <f>'IS2.1'!I227</f>
        <v>0</v>
      </c>
      <c r="M65" s="202">
        <f>'IS2.1'!J227</f>
        <v>0</v>
      </c>
      <c r="N65" s="202">
        <f>'IS2.1'!K227</f>
        <v>0</v>
      </c>
      <c r="O65" s="202">
        <f>'IS2.1'!L227</f>
        <v>0</v>
      </c>
      <c r="P65" s="202">
        <f>'IS2.1'!M227</f>
        <v>0</v>
      </c>
      <c r="Q65" s="202">
        <f>'IS2.1'!N227</f>
        <v>0</v>
      </c>
      <c r="R65" s="202">
        <f>'IS2.1'!O227</f>
        <v>0</v>
      </c>
      <c r="S65" s="202">
        <f>'IS2.1'!P227</f>
        <v>0</v>
      </c>
      <c r="T65" s="202">
        <f>'IS2.1'!Q227</f>
        <v>0</v>
      </c>
      <c r="U65" s="202">
        <f>'IS2.1'!R227</f>
        <v>0</v>
      </c>
      <c r="V65" s="202">
        <f>'IS2.1'!S227</f>
        <v>0</v>
      </c>
      <c r="W65" s="202">
        <f>'IS2.1'!T227</f>
        <v>0</v>
      </c>
      <c r="X65" s="202">
        <f>'IS2.1'!U227</f>
        <v>0</v>
      </c>
      <c r="Y65" s="202">
        <f>'IS2.1'!V227</f>
        <v>0</v>
      </c>
      <c r="Z65" s="202">
        <f>'IS2.1'!W227</f>
        <v>0</v>
      </c>
      <c r="AA65" s="202">
        <f>'IS2.1'!X227</f>
        <v>0</v>
      </c>
      <c r="AB65" s="202">
        <f>'IS2.1'!Y227</f>
        <v>0</v>
      </c>
      <c r="AC65" s="202">
        <f>'IS2.1'!Z227</f>
        <v>0</v>
      </c>
      <c r="AD65" s="202">
        <f>'IS2.1'!AA227</f>
        <v>0</v>
      </c>
      <c r="AE65" s="202">
        <f>'IS2.1'!AB227</f>
        <v>0</v>
      </c>
      <c r="AF65" s="202">
        <f>'IS2.1'!AC227</f>
        <v>0</v>
      </c>
      <c r="AG65" s="202">
        <f>'IS2.1'!AD227</f>
        <v>0</v>
      </c>
      <c r="AH65" s="202">
        <f>'IS2.1'!AE227</f>
        <v>0</v>
      </c>
      <c r="AI65" s="202">
        <f>'IS2.1'!AF227</f>
        <v>0</v>
      </c>
      <c r="AJ65" s="202">
        <f>'IS2.1'!AG227</f>
        <v>0</v>
      </c>
      <c r="AK65" s="202">
        <f>'IS2.1'!AH227</f>
        <v>0</v>
      </c>
    </row>
    <row r="66" spans="1:37" x14ac:dyDescent="0.3">
      <c r="A66" s="125">
        <v>51</v>
      </c>
      <c r="B66" s="129" t="s">
        <v>88</v>
      </c>
      <c r="C66" s="69"/>
      <c r="D66" s="69"/>
      <c r="E66" s="194"/>
      <c r="F66" s="204"/>
      <c r="G66" s="204"/>
      <c r="H66" s="204"/>
      <c r="I66" s="204"/>
      <c r="J66" s="204"/>
      <c r="K66" s="204"/>
      <c r="L66" s="204"/>
      <c r="M66" s="204"/>
      <c r="N66" s="204"/>
      <c r="O66" s="204"/>
      <c r="P66" s="204"/>
      <c r="Q66" s="204"/>
      <c r="R66" s="204"/>
      <c r="S66" s="204"/>
      <c r="T66" s="204"/>
      <c r="U66" s="204"/>
      <c r="V66" s="204"/>
      <c r="W66" s="204"/>
      <c r="X66" s="204"/>
      <c r="Y66" s="204"/>
      <c r="Z66" s="204"/>
      <c r="AA66" s="204"/>
      <c r="AB66" s="204"/>
      <c r="AC66" s="204"/>
      <c r="AD66" s="204"/>
      <c r="AE66" s="204"/>
      <c r="AF66" s="204"/>
      <c r="AG66" s="204"/>
      <c r="AH66" s="204"/>
      <c r="AI66" s="204"/>
      <c r="AJ66" s="204"/>
      <c r="AK66" s="204"/>
    </row>
    <row r="67" spans="1:37" x14ac:dyDescent="0.3">
      <c r="A67" s="125">
        <v>52</v>
      </c>
      <c r="B67" s="129" t="s">
        <v>151</v>
      </c>
      <c r="C67" s="69"/>
      <c r="D67" s="69"/>
      <c r="E67" s="194"/>
      <c r="F67" s="204"/>
      <c r="G67" s="204"/>
      <c r="H67" s="204"/>
      <c r="I67" s="204"/>
      <c r="J67" s="204"/>
      <c r="K67" s="204"/>
      <c r="L67" s="204"/>
      <c r="M67" s="204"/>
      <c r="N67" s="204"/>
      <c r="O67" s="204"/>
      <c r="P67" s="204"/>
      <c r="Q67" s="204"/>
      <c r="R67" s="204"/>
      <c r="S67" s="204"/>
      <c r="T67" s="204"/>
      <c r="U67" s="204"/>
      <c r="V67" s="204"/>
      <c r="W67" s="204"/>
      <c r="X67" s="204"/>
      <c r="Y67" s="204"/>
      <c r="Z67" s="204"/>
      <c r="AA67" s="204"/>
      <c r="AB67" s="204"/>
      <c r="AC67" s="204"/>
      <c r="AD67" s="204"/>
      <c r="AE67" s="204"/>
      <c r="AF67" s="204"/>
      <c r="AG67" s="204"/>
      <c r="AH67" s="204"/>
      <c r="AI67" s="204"/>
      <c r="AJ67" s="204"/>
      <c r="AK67" s="204"/>
    </row>
    <row r="68" spans="1:37" s="22" customFormat="1" x14ac:dyDescent="0.3">
      <c r="A68" s="5">
        <v>53</v>
      </c>
      <c r="B68" s="36" t="s">
        <v>77</v>
      </c>
      <c r="C68" s="68" t="s">
        <v>75</v>
      </c>
      <c r="D68" s="22">
        <f>'IS2.1'!A228</f>
        <v>0</v>
      </c>
      <c r="E68" s="193">
        <f>'IS2.1'!B228</f>
        <v>0</v>
      </c>
      <c r="F68" s="202">
        <f>'IS2.1'!C228</f>
        <v>0</v>
      </c>
      <c r="G68" s="202">
        <f>'IS2.1'!D228</f>
        <v>0</v>
      </c>
      <c r="H68" s="202">
        <f>'IS2.1'!E228</f>
        <v>0</v>
      </c>
      <c r="I68" s="202">
        <f>'IS2.1'!F228</f>
        <v>0</v>
      </c>
      <c r="J68" s="202">
        <f>'IS2.1'!G228</f>
        <v>0</v>
      </c>
      <c r="K68" s="202">
        <f>'IS2.1'!H228</f>
        <v>0</v>
      </c>
      <c r="L68" s="202">
        <f>'IS2.1'!I228</f>
        <v>0</v>
      </c>
      <c r="M68" s="202">
        <f>'IS2.1'!J228</f>
        <v>0</v>
      </c>
      <c r="N68" s="202">
        <f>'IS2.1'!K228</f>
        <v>0</v>
      </c>
      <c r="O68" s="202">
        <f>'IS2.1'!L228</f>
        <v>0</v>
      </c>
      <c r="P68" s="202">
        <f>'IS2.1'!M228</f>
        <v>0</v>
      </c>
      <c r="Q68" s="202">
        <f>'IS2.1'!N228</f>
        <v>0</v>
      </c>
      <c r="R68" s="202">
        <f>'IS2.1'!O228</f>
        <v>0</v>
      </c>
      <c r="S68" s="202">
        <f>'IS2.1'!P228</f>
        <v>0</v>
      </c>
      <c r="T68" s="202">
        <f>'IS2.1'!Q228</f>
        <v>0</v>
      </c>
      <c r="U68" s="202">
        <f>'IS2.1'!R228</f>
        <v>0</v>
      </c>
      <c r="V68" s="202">
        <f>'IS2.1'!S228</f>
        <v>0</v>
      </c>
      <c r="W68" s="202">
        <f>'IS2.1'!T228</f>
        <v>0</v>
      </c>
      <c r="X68" s="202">
        <f>'IS2.1'!U228</f>
        <v>0</v>
      </c>
      <c r="Y68" s="202">
        <f>'IS2.1'!V228</f>
        <v>0</v>
      </c>
      <c r="Z68" s="202">
        <f>'IS2.1'!W228</f>
        <v>0</v>
      </c>
      <c r="AA68" s="202">
        <f>'IS2.1'!X228</f>
        <v>0</v>
      </c>
      <c r="AB68" s="202">
        <f>'IS2.1'!Y228</f>
        <v>0</v>
      </c>
      <c r="AC68" s="202">
        <f>'IS2.1'!Z228</f>
        <v>0</v>
      </c>
      <c r="AD68" s="202">
        <f>'IS2.1'!AA228</f>
        <v>0</v>
      </c>
      <c r="AE68" s="202">
        <f>'IS2.1'!AB228</f>
        <v>0</v>
      </c>
      <c r="AF68" s="202">
        <f>'IS2.1'!AC228</f>
        <v>0</v>
      </c>
      <c r="AG68" s="202">
        <f>'IS2.1'!AD228</f>
        <v>0</v>
      </c>
      <c r="AH68" s="202">
        <f>'IS2.1'!AE228</f>
        <v>0</v>
      </c>
      <c r="AI68" s="202">
        <f>'IS2.1'!AF228</f>
        <v>0</v>
      </c>
      <c r="AJ68" s="202">
        <f>'IS2.1'!AG228</f>
        <v>0</v>
      </c>
      <c r="AK68" s="202">
        <f>'IS2.1'!AH228</f>
        <v>0</v>
      </c>
    </row>
    <row r="69" spans="1:37" x14ac:dyDescent="0.3">
      <c r="A69" s="5"/>
      <c r="B69" s="139"/>
      <c r="E69" s="191"/>
      <c r="F69" s="200"/>
      <c r="G69" s="200"/>
      <c r="H69" s="200"/>
      <c r="I69" s="200"/>
      <c r="J69" s="200"/>
      <c r="K69" s="200"/>
      <c r="L69" s="200"/>
      <c r="M69" s="200"/>
      <c r="N69" s="200"/>
      <c r="O69" s="200"/>
      <c r="P69" s="200"/>
      <c r="Q69" s="200"/>
      <c r="R69" s="200"/>
      <c r="S69" s="200"/>
      <c r="T69" s="200"/>
      <c r="U69" s="200"/>
      <c r="V69" s="200"/>
      <c r="W69" s="200"/>
      <c r="X69" s="200"/>
      <c r="Y69" s="200"/>
      <c r="Z69" s="200"/>
      <c r="AA69" s="200"/>
      <c r="AB69" s="200"/>
      <c r="AC69" s="200"/>
      <c r="AD69" s="200"/>
      <c r="AE69" s="200"/>
      <c r="AF69" s="200"/>
      <c r="AG69" s="200"/>
      <c r="AH69" s="200"/>
      <c r="AI69" s="200"/>
      <c r="AJ69" s="200"/>
      <c r="AK69" s="200"/>
    </row>
    <row r="70" spans="1:37" ht="37.299999999999997" x14ac:dyDescent="0.3">
      <c r="A70" s="5">
        <v>54</v>
      </c>
      <c r="B70" s="138" t="s">
        <v>167</v>
      </c>
      <c r="C70" s="66" t="s">
        <v>74</v>
      </c>
      <c r="D70" s="4">
        <f>'ITA4.2'!A56</f>
        <v>0</v>
      </c>
      <c r="E70" s="114">
        <f>'ITA4.2'!B56</f>
        <v>0</v>
      </c>
      <c r="F70" s="200">
        <f>'ITA4.2'!C56</f>
        <v>0</v>
      </c>
      <c r="G70" s="200">
        <f>'ITA4.2'!D56</f>
        <v>0</v>
      </c>
      <c r="H70" s="200">
        <f>'ITA4.2'!E56</f>
        <v>0</v>
      </c>
      <c r="I70" s="200">
        <f>'ITA4.2'!F56</f>
        <v>0</v>
      </c>
      <c r="J70" s="200">
        <f>'ITA4.2'!G56</f>
        <v>0</v>
      </c>
      <c r="K70" s="200">
        <f>'ITA4.2'!H56</f>
        <v>0</v>
      </c>
      <c r="L70" s="200">
        <f>'ITA4.2'!I56</f>
        <v>0</v>
      </c>
      <c r="M70" s="200">
        <f>'ITA4.2'!J56</f>
        <v>0</v>
      </c>
      <c r="N70" s="200">
        <f>'ITA4.2'!K56</f>
        <v>0</v>
      </c>
      <c r="O70" s="200">
        <f>'ITA4.2'!L56</f>
        <v>0</v>
      </c>
      <c r="P70" s="200">
        <f>'ITA4.2'!M56</f>
        <v>0</v>
      </c>
      <c r="Q70" s="200">
        <f>'ITA4.2'!N56</f>
        <v>0</v>
      </c>
      <c r="R70" s="200">
        <f>'ITA4.2'!O56</f>
        <v>0</v>
      </c>
      <c r="S70" s="200">
        <f>'ITA4.2'!P56</f>
        <v>0</v>
      </c>
      <c r="T70" s="200">
        <f>'ITA4.2'!Q56</f>
        <v>0</v>
      </c>
      <c r="U70" s="200">
        <f>'ITA4.2'!R56</f>
        <v>0</v>
      </c>
      <c r="V70" s="200">
        <f>'ITA4.2'!S56</f>
        <v>0</v>
      </c>
      <c r="W70" s="200">
        <f>'ITA4.2'!T56</f>
        <v>0</v>
      </c>
      <c r="X70" s="200">
        <f>'ITA4.2'!U56</f>
        <v>0</v>
      </c>
      <c r="Y70" s="200">
        <f>'ITA4.2'!V56</f>
        <v>0</v>
      </c>
      <c r="Z70" s="200">
        <f>'ITA4.2'!W56</f>
        <v>0</v>
      </c>
      <c r="AA70" s="200">
        <f>'ITA4.2'!X56</f>
        <v>0</v>
      </c>
      <c r="AB70" s="200">
        <f>'ITA4.2'!Y56</f>
        <v>0</v>
      </c>
      <c r="AC70" s="200">
        <f>'ITA4.2'!Z56</f>
        <v>0</v>
      </c>
      <c r="AD70" s="200">
        <f>'ITA4.2'!AA56</f>
        <v>0</v>
      </c>
      <c r="AE70" s="200">
        <f>'ITA4.2'!AB56</f>
        <v>0</v>
      </c>
      <c r="AF70" s="200">
        <f>'ITA4.2'!AC56</f>
        <v>0</v>
      </c>
      <c r="AG70" s="200">
        <f>'ITA4.2'!AD56</f>
        <v>0</v>
      </c>
      <c r="AH70" s="200">
        <f>'ITA4.2'!AE56</f>
        <v>0</v>
      </c>
      <c r="AI70" s="200">
        <f>'ITA4.2'!AF56</f>
        <v>0</v>
      </c>
      <c r="AJ70" s="200">
        <f>'ITA4.2'!AG56</f>
        <v>0</v>
      </c>
      <c r="AK70" s="200">
        <f>'ITA4.2'!AH56</f>
        <v>0</v>
      </c>
    </row>
    <row r="71" spans="1:37" x14ac:dyDescent="0.3">
      <c r="A71" s="5"/>
      <c r="B71" s="87"/>
      <c r="E71" s="191"/>
    </row>
    <row r="72" spans="1:37" x14ac:dyDescent="0.3">
      <c r="A72" s="125">
        <v>55</v>
      </c>
      <c r="B72" s="129" t="s">
        <v>168</v>
      </c>
      <c r="C72" s="69"/>
      <c r="D72" s="69"/>
      <c r="E72" s="194"/>
      <c r="F72" s="69"/>
      <c r="G72" s="69"/>
      <c r="H72" s="69"/>
      <c r="I72" s="69"/>
      <c r="J72" s="69"/>
      <c r="K72" s="69"/>
      <c r="L72" s="69"/>
      <c r="M72" s="69"/>
      <c r="N72" s="69"/>
      <c r="O72" s="69"/>
      <c r="P72" s="69"/>
      <c r="Q72" s="69"/>
      <c r="R72" s="69"/>
      <c r="S72" s="69"/>
      <c r="T72" s="69"/>
      <c r="U72" s="69"/>
      <c r="V72" s="69"/>
      <c r="W72" s="69"/>
      <c r="X72" s="69"/>
      <c r="Y72" s="69"/>
      <c r="Z72" s="69"/>
      <c r="AA72" s="69"/>
      <c r="AB72" s="69"/>
      <c r="AC72" s="69"/>
      <c r="AD72" s="69"/>
      <c r="AE72" s="69"/>
      <c r="AF72" s="69"/>
      <c r="AG72" s="69"/>
      <c r="AH72" s="69"/>
      <c r="AI72" s="69"/>
      <c r="AJ72" s="69"/>
      <c r="AK72" s="69"/>
    </row>
    <row r="73" spans="1:37" ht="24.9" x14ac:dyDescent="0.3">
      <c r="A73" s="125">
        <v>56</v>
      </c>
      <c r="B73" s="129" t="s">
        <v>169</v>
      </c>
      <c r="C73" s="69"/>
      <c r="D73" s="69"/>
      <c r="E73" s="194"/>
      <c r="F73" s="69"/>
      <c r="G73" s="69"/>
      <c r="H73" s="69"/>
      <c r="I73" s="69"/>
      <c r="J73" s="69"/>
      <c r="K73" s="69"/>
      <c r="L73" s="69"/>
      <c r="M73" s="69"/>
      <c r="N73" s="69"/>
      <c r="O73" s="69"/>
      <c r="P73" s="69"/>
      <c r="Q73" s="69"/>
      <c r="R73" s="69"/>
      <c r="S73" s="69"/>
      <c r="T73" s="69"/>
      <c r="U73" s="69"/>
      <c r="V73" s="69"/>
      <c r="W73" s="69"/>
      <c r="X73" s="69"/>
      <c r="Y73" s="69"/>
      <c r="Z73" s="69"/>
      <c r="AA73" s="69"/>
      <c r="AB73" s="69"/>
      <c r="AC73" s="69"/>
      <c r="AD73" s="69"/>
      <c r="AE73" s="69"/>
      <c r="AF73" s="69"/>
      <c r="AG73" s="69"/>
      <c r="AH73" s="69"/>
      <c r="AI73" s="69"/>
      <c r="AJ73" s="69"/>
      <c r="AK73" s="69"/>
    </row>
    <row r="74" spans="1:37" ht="24.9" x14ac:dyDescent="0.3">
      <c r="A74" s="125">
        <v>57</v>
      </c>
      <c r="B74" s="129" t="s">
        <v>79</v>
      </c>
      <c r="C74" s="69"/>
      <c r="D74" s="69"/>
      <c r="E74" s="194"/>
      <c r="F74" s="69"/>
      <c r="G74" s="69"/>
      <c r="H74" s="69"/>
      <c r="I74" s="69"/>
      <c r="J74" s="69"/>
      <c r="K74" s="69"/>
      <c r="L74" s="69"/>
      <c r="M74" s="69"/>
      <c r="N74" s="69"/>
      <c r="O74" s="69"/>
      <c r="P74" s="69"/>
      <c r="Q74" s="69"/>
      <c r="R74" s="69"/>
      <c r="S74" s="69"/>
      <c r="T74" s="69"/>
      <c r="U74" s="69"/>
      <c r="V74" s="69"/>
      <c r="W74" s="69"/>
      <c r="X74" s="69"/>
      <c r="Y74" s="69"/>
      <c r="Z74" s="69"/>
      <c r="AA74" s="69"/>
      <c r="AB74" s="69"/>
      <c r="AC74" s="69"/>
      <c r="AD74" s="69"/>
      <c r="AE74" s="69"/>
      <c r="AF74" s="69"/>
      <c r="AG74" s="69"/>
      <c r="AH74" s="69"/>
      <c r="AI74" s="69"/>
      <c r="AJ74" s="69"/>
      <c r="AK74" s="69"/>
    </row>
    <row r="75" spans="1:37" ht="24.9" x14ac:dyDescent="0.3">
      <c r="A75" s="125">
        <v>58</v>
      </c>
      <c r="B75" s="129" t="s">
        <v>170</v>
      </c>
      <c r="C75" s="69"/>
      <c r="D75" s="69"/>
      <c r="E75" s="194"/>
      <c r="F75" s="69"/>
      <c r="G75" s="69"/>
      <c r="H75" s="69"/>
      <c r="I75" s="69"/>
      <c r="J75" s="69"/>
      <c r="K75" s="69"/>
      <c r="L75" s="69"/>
      <c r="M75" s="69"/>
      <c r="N75" s="69"/>
      <c r="O75" s="69"/>
      <c r="P75" s="69"/>
      <c r="Q75" s="69"/>
      <c r="R75" s="69"/>
      <c r="S75" s="69"/>
      <c r="T75" s="69"/>
      <c r="U75" s="69"/>
      <c r="V75" s="69"/>
      <c r="W75" s="69"/>
      <c r="X75" s="69"/>
      <c r="Y75" s="69"/>
      <c r="Z75" s="69"/>
      <c r="AA75" s="69"/>
      <c r="AB75" s="69"/>
      <c r="AC75" s="69"/>
      <c r="AD75" s="69"/>
      <c r="AE75" s="69"/>
      <c r="AF75" s="69"/>
      <c r="AG75" s="69"/>
      <c r="AH75" s="69"/>
      <c r="AI75" s="69"/>
      <c r="AJ75" s="69"/>
      <c r="AK75" s="69"/>
    </row>
    <row r="76" spans="1:37" x14ac:dyDescent="0.3">
      <c r="A76" s="125">
        <v>59</v>
      </c>
      <c r="B76" s="129" t="s">
        <v>171</v>
      </c>
      <c r="C76" s="69"/>
      <c r="D76" s="69"/>
      <c r="E76" s="194"/>
      <c r="F76" s="69"/>
      <c r="G76" s="69"/>
      <c r="H76" s="69"/>
      <c r="I76" s="69"/>
      <c r="J76" s="69"/>
      <c r="K76" s="69"/>
      <c r="L76" s="69"/>
      <c r="M76" s="69"/>
      <c r="N76" s="69"/>
      <c r="O76" s="69"/>
      <c r="P76" s="69"/>
      <c r="Q76" s="69"/>
      <c r="R76" s="69"/>
      <c r="S76" s="69"/>
      <c r="T76" s="69"/>
      <c r="U76" s="69"/>
      <c r="V76" s="69"/>
      <c r="W76" s="69"/>
      <c r="X76" s="69"/>
      <c r="Y76" s="69"/>
      <c r="Z76" s="69"/>
      <c r="AA76" s="69"/>
      <c r="AB76" s="69"/>
      <c r="AC76" s="69"/>
      <c r="AD76" s="69"/>
      <c r="AE76" s="69"/>
      <c r="AF76" s="69"/>
      <c r="AG76" s="69"/>
      <c r="AH76" s="69"/>
      <c r="AI76" s="69"/>
      <c r="AJ76" s="69"/>
      <c r="AK76" s="69"/>
    </row>
    <row r="77" spans="1:37" ht="24.9" x14ac:dyDescent="0.3">
      <c r="A77" s="125">
        <v>60</v>
      </c>
      <c r="B77" s="129" t="s">
        <v>172</v>
      </c>
      <c r="C77" s="69"/>
      <c r="D77" s="69"/>
      <c r="E77" s="194"/>
      <c r="F77" s="69"/>
      <c r="G77" s="69"/>
      <c r="H77" s="69"/>
      <c r="I77" s="69"/>
      <c r="J77" s="69"/>
      <c r="K77" s="69"/>
      <c r="L77" s="69"/>
      <c r="M77" s="69"/>
      <c r="N77" s="69"/>
      <c r="O77" s="69"/>
      <c r="P77" s="69"/>
      <c r="Q77" s="69"/>
      <c r="R77" s="69"/>
      <c r="S77" s="69"/>
      <c r="T77" s="69"/>
      <c r="U77" s="69"/>
      <c r="V77" s="69"/>
      <c r="W77" s="69"/>
      <c r="X77" s="69"/>
      <c r="Y77" s="69"/>
      <c r="Z77" s="69"/>
      <c r="AA77" s="69"/>
      <c r="AB77" s="69"/>
      <c r="AC77" s="69"/>
      <c r="AD77" s="69"/>
      <c r="AE77" s="69"/>
      <c r="AF77" s="69"/>
      <c r="AG77" s="69"/>
      <c r="AH77" s="69"/>
      <c r="AI77" s="69"/>
      <c r="AJ77" s="69"/>
      <c r="AK77" s="69"/>
    </row>
    <row r="78" spans="1:37" x14ac:dyDescent="0.3">
      <c r="A78" s="125">
        <v>61</v>
      </c>
      <c r="B78" s="129" t="s">
        <v>80</v>
      </c>
      <c r="C78" s="69"/>
      <c r="D78" s="69"/>
      <c r="E78" s="194"/>
      <c r="F78" s="69"/>
      <c r="G78" s="69"/>
      <c r="H78" s="69"/>
      <c r="I78" s="69"/>
      <c r="J78" s="69"/>
      <c r="K78" s="69"/>
      <c r="L78" s="69"/>
      <c r="M78" s="69"/>
      <c r="N78" s="69"/>
      <c r="O78" s="69"/>
      <c r="P78" s="69"/>
      <c r="Q78" s="69"/>
      <c r="R78" s="69"/>
      <c r="S78" s="69"/>
      <c r="T78" s="69"/>
      <c r="U78" s="69"/>
      <c r="V78" s="69"/>
      <c r="W78" s="69"/>
      <c r="X78" s="69"/>
      <c r="Y78" s="69"/>
      <c r="Z78" s="69"/>
      <c r="AA78" s="69"/>
      <c r="AB78" s="69"/>
      <c r="AC78" s="69"/>
      <c r="AD78" s="69"/>
      <c r="AE78" s="69"/>
      <c r="AF78" s="69"/>
      <c r="AG78" s="69"/>
      <c r="AH78" s="69"/>
      <c r="AI78" s="69"/>
      <c r="AJ78" s="69"/>
      <c r="AK78" s="69"/>
    </row>
    <row r="79" spans="1:37" s="6" customFormat="1" x14ac:dyDescent="0.3">
      <c r="A79" s="5"/>
      <c r="B79" s="139"/>
      <c r="E79" s="195"/>
    </row>
    <row r="80" spans="1:37" s="6" customFormat="1" ht="24.9" x14ac:dyDescent="0.3">
      <c r="A80" s="125">
        <v>62</v>
      </c>
      <c r="B80" s="126" t="s">
        <v>173</v>
      </c>
      <c r="C80" s="69"/>
      <c r="D80" s="69"/>
      <c r="E80" s="194"/>
      <c r="F80" s="69"/>
      <c r="G80" s="69"/>
      <c r="H80" s="69"/>
      <c r="I80" s="69"/>
      <c r="J80" s="69"/>
      <c r="K80" s="69"/>
      <c r="L80" s="69"/>
      <c r="M80" s="69"/>
      <c r="N80" s="69"/>
      <c r="O80" s="69"/>
      <c r="P80" s="69"/>
      <c r="Q80" s="69"/>
      <c r="R80" s="69"/>
      <c r="S80" s="69"/>
      <c r="T80" s="69"/>
      <c r="U80" s="69"/>
      <c r="V80" s="69"/>
      <c r="W80" s="69"/>
      <c r="X80" s="69"/>
      <c r="Y80" s="69"/>
      <c r="Z80" s="69"/>
      <c r="AA80" s="69"/>
      <c r="AB80" s="69"/>
      <c r="AC80" s="69"/>
      <c r="AD80" s="69"/>
      <c r="AE80" s="69"/>
      <c r="AF80" s="69"/>
      <c r="AG80" s="69"/>
      <c r="AH80" s="69"/>
      <c r="AI80" s="69"/>
      <c r="AJ80" s="69"/>
      <c r="AK80" s="69"/>
    </row>
    <row r="81" spans="1:37" s="6" customFormat="1" x14ac:dyDescent="0.3">
      <c r="A81" s="125">
        <v>63</v>
      </c>
      <c r="B81" s="129" t="s">
        <v>87</v>
      </c>
      <c r="C81" s="69"/>
      <c r="D81" s="69"/>
      <c r="E81" s="194"/>
      <c r="F81" s="204"/>
      <c r="G81" s="204"/>
      <c r="H81" s="204"/>
      <c r="I81" s="204"/>
      <c r="J81" s="204"/>
      <c r="K81" s="204"/>
      <c r="L81" s="204"/>
      <c r="M81" s="204"/>
      <c r="N81" s="204"/>
      <c r="O81" s="204"/>
      <c r="P81" s="204"/>
      <c r="Q81" s="204"/>
      <c r="R81" s="204"/>
      <c r="S81" s="204"/>
      <c r="T81" s="204"/>
      <c r="U81" s="204"/>
      <c r="V81" s="204"/>
      <c r="W81" s="204"/>
      <c r="X81" s="204"/>
      <c r="Y81" s="204"/>
      <c r="Z81" s="204"/>
      <c r="AA81" s="204"/>
      <c r="AB81" s="204"/>
      <c r="AC81" s="204"/>
      <c r="AD81" s="204"/>
      <c r="AE81" s="204"/>
      <c r="AF81" s="204"/>
      <c r="AG81" s="204"/>
      <c r="AH81" s="204"/>
      <c r="AI81" s="204"/>
      <c r="AJ81" s="204"/>
      <c r="AK81" s="204"/>
    </row>
    <row r="82" spans="1:37" s="6" customFormat="1" x14ac:dyDescent="0.3">
      <c r="A82" s="5">
        <v>64</v>
      </c>
      <c r="B82" s="87" t="s">
        <v>155</v>
      </c>
      <c r="C82" s="66" t="s">
        <v>73</v>
      </c>
      <c r="D82" s="6">
        <f>'ITA1.2'!A68</f>
        <v>0</v>
      </c>
      <c r="E82" s="195">
        <f>'ITA1.2'!B68</f>
        <v>0</v>
      </c>
      <c r="F82" s="205">
        <f>'ITA1.2'!C68</f>
        <v>0</v>
      </c>
      <c r="G82" s="205">
        <f>'ITA1.2'!D68</f>
        <v>0</v>
      </c>
      <c r="H82" s="205">
        <f>'ITA1.2'!E68</f>
        <v>0</v>
      </c>
      <c r="I82" s="205">
        <f>'ITA1.2'!F68</f>
        <v>0</v>
      </c>
      <c r="J82" s="205">
        <f>'ITA1.2'!G68</f>
        <v>0</v>
      </c>
      <c r="K82" s="205">
        <f>'ITA1.2'!H68</f>
        <v>0</v>
      </c>
      <c r="L82" s="205">
        <f>'ITA1.2'!I68</f>
        <v>0</v>
      </c>
      <c r="M82" s="205">
        <f>'ITA1.2'!J68</f>
        <v>0</v>
      </c>
      <c r="N82" s="205">
        <f>'ITA1.2'!K68</f>
        <v>0</v>
      </c>
      <c r="O82" s="205">
        <f>'ITA1.2'!L68</f>
        <v>0</v>
      </c>
      <c r="P82" s="205">
        <f>'ITA1.2'!M68</f>
        <v>0</v>
      </c>
      <c r="Q82" s="205">
        <f>'ITA1.2'!N68</f>
        <v>0</v>
      </c>
      <c r="R82" s="205">
        <f>'ITA1.2'!O68</f>
        <v>0</v>
      </c>
      <c r="S82" s="205">
        <f>'ITA1.2'!P68</f>
        <v>0</v>
      </c>
      <c r="T82" s="205">
        <f>'ITA1.2'!Q68</f>
        <v>0</v>
      </c>
      <c r="U82" s="205">
        <f>'ITA1.2'!R68</f>
        <v>0</v>
      </c>
      <c r="V82" s="205">
        <f>'ITA1.2'!S68</f>
        <v>0</v>
      </c>
      <c r="W82" s="205">
        <f>'ITA1.2'!T68</f>
        <v>0</v>
      </c>
      <c r="X82" s="205">
        <f>'ITA1.2'!U68</f>
        <v>0</v>
      </c>
      <c r="Y82" s="205">
        <f>'ITA1.2'!V68</f>
        <v>0</v>
      </c>
      <c r="Z82" s="205">
        <f>'ITA1.2'!W68</f>
        <v>0</v>
      </c>
      <c r="AA82" s="205">
        <f>'ITA1.2'!X68</f>
        <v>0</v>
      </c>
      <c r="AB82" s="205">
        <f>'ITA1.2'!Y68</f>
        <v>0</v>
      </c>
      <c r="AC82" s="205">
        <f>'ITA1.2'!Z68</f>
        <v>0</v>
      </c>
      <c r="AD82" s="205">
        <f>'ITA1.2'!AA68</f>
        <v>0</v>
      </c>
      <c r="AE82" s="205">
        <f>'ITA1.2'!AB68</f>
        <v>0</v>
      </c>
      <c r="AF82" s="205">
        <f>'ITA1.2'!AC68</f>
        <v>0</v>
      </c>
      <c r="AG82" s="205">
        <f>'ITA1.2'!AD68</f>
        <v>0</v>
      </c>
      <c r="AH82" s="205">
        <f>'ITA1.2'!AE68</f>
        <v>0</v>
      </c>
      <c r="AI82" s="205">
        <f>'ITA1.2'!AF68</f>
        <v>0</v>
      </c>
      <c r="AJ82" s="205">
        <f>'ITA1.2'!AG68</f>
        <v>0</v>
      </c>
      <c r="AK82" s="205">
        <f>'ITA1.2'!AH68</f>
        <v>0</v>
      </c>
    </row>
    <row r="83" spans="1:37" s="6" customFormat="1" x14ac:dyDescent="0.3">
      <c r="A83" s="5">
        <v>65</v>
      </c>
      <c r="B83" s="87" t="s">
        <v>156</v>
      </c>
      <c r="C83" s="66" t="s">
        <v>73</v>
      </c>
      <c r="D83" s="6">
        <f>'ITA1.2'!A69</f>
        <v>0</v>
      </c>
      <c r="E83" s="195">
        <f>'ITA1.2'!B69</f>
        <v>0</v>
      </c>
      <c r="F83" s="205">
        <f>'ITA1.2'!C69</f>
        <v>0</v>
      </c>
      <c r="G83" s="205">
        <f>'ITA1.2'!D69</f>
        <v>0</v>
      </c>
      <c r="H83" s="205">
        <f>'ITA1.2'!E69</f>
        <v>0</v>
      </c>
      <c r="I83" s="205">
        <f>'ITA1.2'!F69</f>
        <v>0</v>
      </c>
      <c r="J83" s="205">
        <f>'ITA1.2'!G69</f>
        <v>0</v>
      </c>
      <c r="K83" s="205">
        <f>'ITA1.2'!H69</f>
        <v>0</v>
      </c>
      <c r="L83" s="205">
        <f>'ITA1.2'!I69</f>
        <v>0</v>
      </c>
      <c r="M83" s="205">
        <f>'ITA1.2'!J69</f>
        <v>0</v>
      </c>
      <c r="N83" s="205">
        <f>'ITA1.2'!K69</f>
        <v>0</v>
      </c>
      <c r="O83" s="205">
        <f>'ITA1.2'!L69</f>
        <v>0</v>
      </c>
      <c r="P83" s="205">
        <f>'ITA1.2'!M69</f>
        <v>0</v>
      </c>
      <c r="Q83" s="205">
        <f>'ITA1.2'!N69</f>
        <v>0</v>
      </c>
      <c r="R83" s="205">
        <f>'ITA1.2'!O69</f>
        <v>0</v>
      </c>
      <c r="S83" s="205">
        <f>'ITA1.2'!P69</f>
        <v>0</v>
      </c>
      <c r="T83" s="205">
        <f>'ITA1.2'!Q69</f>
        <v>0</v>
      </c>
      <c r="U83" s="205">
        <f>'ITA1.2'!R69</f>
        <v>0</v>
      </c>
      <c r="V83" s="205">
        <f>'ITA1.2'!S69</f>
        <v>0</v>
      </c>
      <c r="W83" s="205">
        <f>'ITA1.2'!T69</f>
        <v>0</v>
      </c>
      <c r="X83" s="205">
        <f>'ITA1.2'!U69</f>
        <v>0</v>
      </c>
      <c r="Y83" s="205">
        <f>'ITA1.2'!V69</f>
        <v>0</v>
      </c>
      <c r="Z83" s="205">
        <f>'ITA1.2'!W69</f>
        <v>0</v>
      </c>
      <c r="AA83" s="205">
        <f>'ITA1.2'!X69</f>
        <v>0</v>
      </c>
      <c r="AB83" s="205">
        <f>'ITA1.2'!Y69</f>
        <v>0</v>
      </c>
      <c r="AC83" s="205">
        <f>'ITA1.2'!Z69</f>
        <v>0</v>
      </c>
      <c r="AD83" s="205">
        <f>'ITA1.2'!AA69</f>
        <v>0</v>
      </c>
      <c r="AE83" s="205">
        <f>'ITA1.2'!AB69</f>
        <v>0</v>
      </c>
      <c r="AF83" s="205">
        <f>'ITA1.2'!AC69</f>
        <v>0</v>
      </c>
      <c r="AG83" s="205">
        <f>'ITA1.2'!AD69</f>
        <v>0</v>
      </c>
      <c r="AH83" s="205">
        <f>'ITA1.2'!AE69</f>
        <v>0</v>
      </c>
      <c r="AI83" s="205">
        <f>'ITA1.2'!AF69</f>
        <v>0</v>
      </c>
      <c r="AJ83" s="205">
        <f>'ITA1.2'!AG69</f>
        <v>0</v>
      </c>
      <c r="AK83" s="205">
        <f>'ITA1.2'!AH69</f>
        <v>0</v>
      </c>
    </row>
    <row r="84" spans="1:37" s="6" customFormat="1" x14ac:dyDescent="0.3">
      <c r="A84" s="5">
        <v>66</v>
      </c>
      <c r="B84" s="87" t="s">
        <v>174</v>
      </c>
      <c r="C84" s="66" t="s">
        <v>73</v>
      </c>
      <c r="D84" s="6">
        <f>'ITA1.2'!A70</f>
        <v>0</v>
      </c>
      <c r="E84" s="195">
        <f>'ITA1.2'!B70</f>
        <v>0</v>
      </c>
      <c r="F84" s="205">
        <f>'ITA1.2'!C70</f>
        <v>0</v>
      </c>
      <c r="G84" s="205">
        <f>'ITA1.2'!D70</f>
        <v>0</v>
      </c>
      <c r="H84" s="205">
        <f>'ITA1.2'!E70</f>
        <v>0</v>
      </c>
      <c r="I84" s="205">
        <f>'ITA1.2'!F70</f>
        <v>0</v>
      </c>
      <c r="J84" s="205">
        <f>'ITA1.2'!G70</f>
        <v>0</v>
      </c>
      <c r="K84" s="205">
        <f>'ITA1.2'!H70</f>
        <v>0</v>
      </c>
      <c r="L84" s="205">
        <f>'ITA1.2'!I70</f>
        <v>0</v>
      </c>
      <c r="M84" s="205">
        <f>'ITA1.2'!J70</f>
        <v>0</v>
      </c>
      <c r="N84" s="205">
        <f>'ITA1.2'!K70</f>
        <v>0</v>
      </c>
      <c r="O84" s="205">
        <f>'ITA1.2'!L70</f>
        <v>0</v>
      </c>
      <c r="P84" s="205">
        <f>'ITA1.2'!M70</f>
        <v>0</v>
      </c>
      <c r="Q84" s="205">
        <f>'ITA1.2'!N70</f>
        <v>0</v>
      </c>
      <c r="R84" s="205">
        <f>'ITA1.2'!O70</f>
        <v>0</v>
      </c>
      <c r="S84" s="205">
        <f>'ITA1.2'!P70</f>
        <v>0</v>
      </c>
      <c r="T84" s="205">
        <f>'ITA1.2'!Q70</f>
        <v>0</v>
      </c>
      <c r="U84" s="205">
        <f>'ITA1.2'!R70</f>
        <v>0</v>
      </c>
      <c r="V84" s="205">
        <f>'ITA1.2'!S70</f>
        <v>0</v>
      </c>
      <c r="W84" s="205">
        <f>'ITA1.2'!T70</f>
        <v>0</v>
      </c>
      <c r="X84" s="205">
        <f>'ITA1.2'!U70</f>
        <v>0</v>
      </c>
      <c r="Y84" s="205">
        <f>'ITA1.2'!V70</f>
        <v>0</v>
      </c>
      <c r="Z84" s="205">
        <f>'ITA1.2'!W70</f>
        <v>0</v>
      </c>
      <c r="AA84" s="205">
        <f>'ITA1.2'!X70</f>
        <v>0</v>
      </c>
      <c r="AB84" s="205">
        <f>'ITA1.2'!Y70</f>
        <v>0</v>
      </c>
      <c r="AC84" s="205">
        <f>'ITA1.2'!Z70</f>
        <v>0</v>
      </c>
      <c r="AD84" s="205">
        <f>'ITA1.2'!AA70</f>
        <v>0</v>
      </c>
      <c r="AE84" s="205">
        <f>'ITA1.2'!AB70</f>
        <v>0</v>
      </c>
      <c r="AF84" s="205">
        <f>'ITA1.2'!AC70</f>
        <v>0</v>
      </c>
      <c r="AG84" s="205">
        <f>'ITA1.2'!AD70</f>
        <v>0</v>
      </c>
      <c r="AH84" s="205">
        <f>'ITA1.2'!AE70</f>
        <v>0</v>
      </c>
      <c r="AI84" s="205">
        <f>'ITA1.2'!AF70</f>
        <v>0</v>
      </c>
      <c r="AJ84" s="205">
        <f>'ITA1.2'!AG70</f>
        <v>0</v>
      </c>
      <c r="AK84" s="205">
        <f>'ITA1.2'!AH70</f>
        <v>0</v>
      </c>
    </row>
    <row r="85" spans="1:37" s="6" customFormat="1" x14ac:dyDescent="0.3">
      <c r="A85" s="5"/>
      <c r="B85" s="138"/>
      <c r="E85" s="195"/>
      <c r="F85" s="205"/>
      <c r="G85" s="205"/>
      <c r="H85" s="205"/>
      <c r="I85" s="205"/>
      <c r="J85" s="205"/>
      <c r="K85" s="205"/>
      <c r="L85" s="205"/>
      <c r="M85" s="205"/>
      <c r="N85" s="205"/>
      <c r="O85" s="205"/>
      <c r="P85" s="205"/>
      <c r="Q85" s="205"/>
      <c r="R85" s="205"/>
      <c r="S85" s="205"/>
      <c r="T85" s="205"/>
      <c r="U85" s="205"/>
      <c r="V85" s="205"/>
      <c r="W85" s="205"/>
      <c r="X85" s="205"/>
      <c r="Y85" s="205"/>
      <c r="Z85" s="205"/>
      <c r="AA85" s="205"/>
      <c r="AB85" s="205"/>
      <c r="AC85" s="205"/>
      <c r="AD85" s="205"/>
      <c r="AE85" s="205"/>
      <c r="AF85" s="205"/>
      <c r="AG85" s="205"/>
      <c r="AH85" s="205"/>
      <c r="AI85" s="205"/>
      <c r="AJ85" s="205"/>
      <c r="AK85" s="205"/>
    </row>
    <row r="86" spans="1:37" x14ac:dyDescent="0.3">
      <c r="A86" s="14">
        <v>67</v>
      </c>
      <c r="B86" s="138" t="s">
        <v>175</v>
      </c>
      <c r="C86" s="66" t="s">
        <v>73</v>
      </c>
      <c r="D86" s="4">
        <f>'ITA1.2'!A71</f>
        <v>0</v>
      </c>
      <c r="E86" s="191">
        <f>'ITA1.2'!B71</f>
        <v>0</v>
      </c>
      <c r="F86" s="200">
        <f>'ITA1.2'!C71</f>
        <v>0</v>
      </c>
      <c r="G86" s="200">
        <f>'ITA1.2'!D71</f>
        <v>0</v>
      </c>
      <c r="H86" s="200">
        <f>'ITA1.2'!E71</f>
        <v>0</v>
      </c>
      <c r="I86" s="200">
        <f>'ITA1.2'!F71</f>
        <v>0</v>
      </c>
      <c r="J86" s="200">
        <f>'ITA1.2'!G71</f>
        <v>0</v>
      </c>
      <c r="K86" s="200">
        <f>'ITA1.2'!H71</f>
        <v>0</v>
      </c>
      <c r="L86" s="200">
        <f>'ITA1.2'!I71</f>
        <v>0</v>
      </c>
      <c r="M86" s="200">
        <f>'ITA1.2'!J71</f>
        <v>0</v>
      </c>
      <c r="N86" s="200">
        <f>'ITA1.2'!K71</f>
        <v>0</v>
      </c>
      <c r="O86" s="200">
        <f>'ITA1.2'!L71</f>
        <v>0</v>
      </c>
      <c r="P86" s="200">
        <f>'ITA1.2'!M71</f>
        <v>0</v>
      </c>
      <c r="Q86" s="200">
        <f>'ITA1.2'!N71</f>
        <v>0</v>
      </c>
      <c r="R86" s="200">
        <f>'ITA1.2'!O71</f>
        <v>0</v>
      </c>
      <c r="S86" s="200">
        <f>'ITA1.2'!P71</f>
        <v>0</v>
      </c>
      <c r="T86" s="200">
        <f>'ITA1.2'!Q71</f>
        <v>0</v>
      </c>
      <c r="U86" s="200">
        <f>'ITA1.2'!R71</f>
        <v>0</v>
      </c>
      <c r="V86" s="200">
        <f>'ITA1.2'!S71</f>
        <v>0</v>
      </c>
      <c r="W86" s="200">
        <f>'ITA1.2'!T71</f>
        <v>0</v>
      </c>
      <c r="X86" s="200">
        <f>'ITA1.2'!U71</f>
        <v>0</v>
      </c>
      <c r="Y86" s="200">
        <f>'ITA1.2'!V71</f>
        <v>0</v>
      </c>
      <c r="Z86" s="200">
        <f>'ITA1.2'!W71</f>
        <v>0</v>
      </c>
      <c r="AA86" s="200">
        <f>'ITA1.2'!X71</f>
        <v>0</v>
      </c>
      <c r="AB86" s="200">
        <f>'ITA1.2'!Y71</f>
        <v>0</v>
      </c>
      <c r="AC86" s="200">
        <f>'ITA1.2'!Z71</f>
        <v>0</v>
      </c>
      <c r="AD86" s="200">
        <f>'ITA1.2'!AA71</f>
        <v>0</v>
      </c>
      <c r="AE86" s="200">
        <f>'ITA1.2'!AB71</f>
        <v>0</v>
      </c>
      <c r="AF86" s="200">
        <f>'ITA1.2'!AC71</f>
        <v>0</v>
      </c>
      <c r="AG86" s="200">
        <f>'ITA1.2'!AD71</f>
        <v>0</v>
      </c>
      <c r="AH86" s="200">
        <f>'ITA1.2'!AE71</f>
        <v>0</v>
      </c>
      <c r="AI86" s="200">
        <f>'ITA1.2'!AF71</f>
        <v>0</v>
      </c>
      <c r="AJ86" s="200">
        <f>'ITA1.2'!AG71</f>
        <v>0</v>
      </c>
      <c r="AK86" s="200">
        <f>'ITA1.2'!AH71</f>
        <v>0</v>
      </c>
    </row>
    <row r="87" spans="1:37" x14ac:dyDescent="0.3">
      <c r="A87" s="14"/>
      <c r="B87" s="138"/>
      <c r="E87" s="191"/>
      <c r="F87" s="200"/>
      <c r="G87" s="200"/>
      <c r="H87" s="200"/>
      <c r="I87" s="200"/>
      <c r="J87" s="200"/>
      <c r="K87" s="200"/>
      <c r="L87" s="200"/>
      <c r="M87" s="200"/>
      <c r="N87" s="200"/>
      <c r="O87" s="200"/>
      <c r="P87" s="200"/>
      <c r="Q87" s="200"/>
      <c r="R87" s="200"/>
      <c r="S87" s="200"/>
      <c r="T87" s="200"/>
      <c r="U87" s="200"/>
      <c r="V87" s="200"/>
      <c r="W87" s="200"/>
      <c r="X87" s="200"/>
      <c r="Y87" s="200"/>
      <c r="Z87" s="200"/>
      <c r="AA87" s="200"/>
      <c r="AB87" s="200"/>
      <c r="AC87" s="200"/>
      <c r="AD87" s="200"/>
      <c r="AE87" s="200"/>
      <c r="AF87" s="200"/>
      <c r="AG87" s="200"/>
      <c r="AH87" s="200"/>
      <c r="AI87" s="200"/>
      <c r="AJ87" s="200"/>
      <c r="AK87" s="200"/>
    </row>
    <row r="88" spans="1:37" x14ac:dyDescent="0.3">
      <c r="A88" s="14"/>
      <c r="B88" s="142" t="s">
        <v>23</v>
      </c>
      <c r="E88" s="191"/>
      <c r="F88" s="200"/>
      <c r="G88" s="200"/>
      <c r="H88" s="200"/>
      <c r="I88" s="200"/>
      <c r="J88" s="200"/>
      <c r="K88" s="200"/>
      <c r="L88" s="200"/>
      <c r="M88" s="200"/>
      <c r="N88" s="200"/>
      <c r="O88" s="200"/>
      <c r="P88" s="200"/>
      <c r="Q88" s="200"/>
      <c r="R88" s="200"/>
      <c r="S88" s="200"/>
      <c r="T88" s="200"/>
      <c r="U88" s="200"/>
      <c r="V88" s="200"/>
      <c r="W88" s="200"/>
      <c r="X88" s="200"/>
      <c r="Y88" s="200"/>
      <c r="Z88" s="200"/>
      <c r="AA88" s="200"/>
      <c r="AB88" s="200"/>
      <c r="AC88" s="200"/>
      <c r="AD88" s="200"/>
      <c r="AE88" s="200"/>
      <c r="AF88" s="200"/>
      <c r="AG88" s="200"/>
      <c r="AH88" s="200"/>
      <c r="AI88" s="200"/>
      <c r="AJ88" s="200"/>
      <c r="AK88" s="200"/>
    </row>
    <row r="89" spans="1:37" ht="24.9" x14ac:dyDescent="0.3">
      <c r="A89" s="14">
        <v>68</v>
      </c>
      <c r="B89" s="139" t="s">
        <v>213</v>
      </c>
      <c r="C89" s="66" t="s">
        <v>73</v>
      </c>
      <c r="D89" s="4">
        <f>'ITA1.2'!A122</f>
        <v>0</v>
      </c>
      <c r="E89" s="191">
        <f>'ITA1.2'!B122</f>
        <v>0</v>
      </c>
      <c r="F89" s="200">
        <f>'ITA1.2'!C122</f>
        <v>0</v>
      </c>
      <c r="G89" s="200">
        <f>'ITA1.2'!D122</f>
        <v>0</v>
      </c>
      <c r="H89" s="200">
        <f>'ITA1.2'!E122</f>
        <v>0</v>
      </c>
      <c r="I89" s="200">
        <f>'ITA1.2'!F122</f>
        <v>0</v>
      </c>
      <c r="J89" s="200">
        <f>'ITA1.2'!G122</f>
        <v>0</v>
      </c>
      <c r="K89" s="200">
        <f>'ITA1.2'!H122</f>
        <v>0</v>
      </c>
      <c r="L89" s="200">
        <f>'ITA1.2'!I122</f>
        <v>0</v>
      </c>
      <c r="M89" s="200">
        <f>'ITA1.2'!J122</f>
        <v>0</v>
      </c>
      <c r="N89" s="200">
        <f>'ITA1.2'!K122</f>
        <v>0</v>
      </c>
      <c r="O89" s="200">
        <f>'ITA1.2'!L122</f>
        <v>0</v>
      </c>
      <c r="P89" s="200">
        <f>'ITA1.2'!M122</f>
        <v>0</v>
      </c>
      <c r="Q89" s="200">
        <f>'ITA1.2'!N122</f>
        <v>0</v>
      </c>
      <c r="R89" s="200">
        <f>'ITA1.2'!O122</f>
        <v>0</v>
      </c>
      <c r="S89" s="200">
        <f>'ITA1.2'!P122</f>
        <v>0</v>
      </c>
      <c r="T89" s="200">
        <f>'ITA1.2'!Q122</f>
        <v>0</v>
      </c>
      <c r="U89" s="200">
        <f>'ITA1.2'!R122</f>
        <v>0</v>
      </c>
      <c r="V89" s="200">
        <f>'ITA1.2'!S122</f>
        <v>0</v>
      </c>
      <c r="W89" s="200">
        <f>'ITA1.2'!T122</f>
        <v>0</v>
      </c>
      <c r="X89" s="200">
        <f>'ITA1.2'!U122</f>
        <v>0</v>
      </c>
      <c r="Y89" s="200">
        <f>'ITA1.2'!V122</f>
        <v>0</v>
      </c>
      <c r="Z89" s="200">
        <f>'ITA1.2'!W122</f>
        <v>0</v>
      </c>
      <c r="AA89" s="200">
        <f>'ITA1.2'!X122</f>
        <v>0</v>
      </c>
      <c r="AB89" s="200">
        <f>'ITA1.2'!Y122</f>
        <v>0</v>
      </c>
      <c r="AC89" s="200">
        <f>'ITA1.2'!Z122</f>
        <v>0</v>
      </c>
      <c r="AD89" s="200">
        <f>'ITA1.2'!AA122</f>
        <v>0</v>
      </c>
      <c r="AE89" s="200">
        <f>'ITA1.2'!AB122</f>
        <v>0</v>
      </c>
      <c r="AF89" s="200">
        <f>'ITA1.2'!AC122</f>
        <v>0</v>
      </c>
      <c r="AG89" s="200">
        <f>'ITA1.2'!AD122</f>
        <v>0</v>
      </c>
      <c r="AH89" s="200">
        <f>'ITA1.2'!AE122</f>
        <v>0</v>
      </c>
      <c r="AI89" s="200">
        <f>'ITA1.2'!AF122</f>
        <v>0</v>
      </c>
      <c r="AJ89" s="200">
        <f>'ITA1.2'!AG122</f>
        <v>0</v>
      </c>
      <c r="AK89" s="200">
        <f>'ITA1.2'!AH122</f>
        <v>0</v>
      </c>
    </row>
    <row r="90" spans="1:37" ht="24.9" x14ac:dyDescent="0.3">
      <c r="A90" s="125">
        <v>69</v>
      </c>
      <c r="B90" s="127" t="s">
        <v>212</v>
      </c>
      <c r="C90" s="69"/>
      <c r="D90" s="69"/>
      <c r="E90" s="194"/>
      <c r="F90" s="204"/>
      <c r="G90" s="204"/>
      <c r="H90" s="204"/>
      <c r="I90" s="204"/>
      <c r="J90" s="204"/>
      <c r="K90" s="204"/>
      <c r="L90" s="204"/>
      <c r="M90" s="204"/>
      <c r="N90" s="204"/>
      <c r="O90" s="204"/>
      <c r="P90" s="204"/>
      <c r="Q90" s="204"/>
      <c r="R90" s="204"/>
      <c r="S90" s="204"/>
      <c r="T90" s="204"/>
      <c r="U90" s="204"/>
      <c r="V90" s="204"/>
      <c r="W90" s="204"/>
      <c r="X90" s="204"/>
      <c r="Y90" s="204"/>
      <c r="Z90" s="204"/>
      <c r="AA90" s="204"/>
      <c r="AB90" s="204"/>
      <c r="AC90" s="204"/>
      <c r="AD90" s="204"/>
      <c r="AE90" s="204"/>
      <c r="AF90" s="204"/>
      <c r="AG90" s="204"/>
      <c r="AH90" s="204"/>
      <c r="AI90" s="204"/>
      <c r="AJ90" s="204"/>
      <c r="AK90" s="204"/>
    </row>
    <row r="91" spans="1:37" ht="24.9" x14ac:dyDescent="0.3">
      <c r="A91" s="5">
        <v>70</v>
      </c>
      <c r="B91" s="139" t="s">
        <v>83</v>
      </c>
      <c r="C91" s="66" t="s">
        <v>73</v>
      </c>
      <c r="D91" s="4">
        <f>'ITA1.2'!A121</f>
        <v>0</v>
      </c>
      <c r="E91" s="191">
        <f>'ITA1.2'!B121</f>
        <v>0</v>
      </c>
      <c r="F91" s="200">
        <f>'ITA1.2'!C121</f>
        <v>0</v>
      </c>
      <c r="G91" s="200">
        <f>'ITA1.2'!D121</f>
        <v>0</v>
      </c>
      <c r="H91" s="200">
        <f>'ITA1.2'!E121</f>
        <v>0</v>
      </c>
      <c r="I91" s="200">
        <f>'ITA1.2'!F121</f>
        <v>0</v>
      </c>
      <c r="J91" s="200">
        <f>'ITA1.2'!G121</f>
        <v>0</v>
      </c>
      <c r="K91" s="200">
        <f>'ITA1.2'!H121</f>
        <v>0</v>
      </c>
      <c r="L91" s="200">
        <f>'ITA1.2'!I121</f>
        <v>0</v>
      </c>
      <c r="M91" s="200">
        <f>'ITA1.2'!J121</f>
        <v>0</v>
      </c>
      <c r="N91" s="200">
        <f>'ITA1.2'!K121</f>
        <v>0</v>
      </c>
      <c r="O91" s="200">
        <f>'ITA1.2'!L121</f>
        <v>0</v>
      </c>
      <c r="P91" s="200">
        <f>'ITA1.2'!M121</f>
        <v>0</v>
      </c>
      <c r="Q91" s="200">
        <f>'ITA1.2'!N121</f>
        <v>0</v>
      </c>
      <c r="R91" s="200">
        <f>'ITA1.2'!O121</f>
        <v>0</v>
      </c>
      <c r="S91" s="200">
        <f>'ITA1.2'!P121</f>
        <v>0</v>
      </c>
      <c r="T91" s="200">
        <f>'ITA1.2'!Q121</f>
        <v>0</v>
      </c>
      <c r="U91" s="200">
        <f>'ITA1.2'!R121</f>
        <v>0</v>
      </c>
      <c r="V91" s="200">
        <f>'ITA1.2'!S121</f>
        <v>0</v>
      </c>
      <c r="W91" s="200">
        <f>'ITA1.2'!T121</f>
        <v>0</v>
      </c>
      <c r="X91" s="200">
        <f>'ITA1.2'!U121</f>
        <v>0</v>
      </c>
      <c r="Y91" s="200">
        <f>'ITA1.2'!V121</f>
        <v>0</v>
      </c>
      <c r="Z91" s="200">
        <f>'ITA1.2'!W121</f>
        <v>0</v>
      </c>
      <c r="AA91" s="200">
        <f>'ITA1.2'!X121</f>
        <v>0</v>
      </c>
      <c r="AB91" s="200">
        <f>'ITA1.2'!Y121</f>
        <v>0</v>
      </c>
      <c r="AC91" s="200">
        <f>'ITA1.2'!Z121</f>
        <v>0</v>
      </c>
      <c r="AD91" s="200">
        <f>'ITA1.2'!AA121</f>
        <v>0</v>
      </c>
      <c r="AE91" s="200">
        <f>'ITA1.2'!AB121</f>
        <v>0</v>
      </c>
      <c r="AF91" s="200">
        <f>'ITA1.2'!AC121</f>
        <v>0</v>
      </c>
      <c r="AG91" s="200">
        <f>'ITA1.2'!AD121</f>
        <v>0</v>
      </c>
      <c r="AH91" s="200">
        <f>'ITA1.2'!AE121</f>
        <v>0</v>
      </c>
      <c r="AI91" s="200">
        <f>'ITA1.2'!AF121</f>
        <v>0</v>
      </c>
      <c r="AJ91" s="200">
        <f>'ITA1.2'!AG121</f>
        <v>0</v>
      </c>
      <c r="AK91" s="200">
        <f>'ITA1.2'!AH121</f>
        <v>0</v>
      </c>
    </row>
    <row r="92" spans="1:37" x14ac:dyDescent="0.3">
      <c r="A92" s="5"/>
      <c r="B92" s="143"/>
      <c r="E92" s="191"/>
      <c r="F92" s="200"/>
      <c r="G92" s="200"/>
      <c r="H92" s="200"/>
      <c r="I92" s="200"/>
      <c r="J92" s="200"/>
      <c r="K92" s="200"/>
      <c r="L92" s="200"/>
      <c r="M92" s="200"/>
      <c r="N92" s="200"/>
      <c r="O92" s="200"/>
      <c r="P92" s="200"/>
      <c r="Q92" s="200"/>
      <c r="R92" s="200"/>
      <c r="S92" s="200"/>
      <c r="T92" s="200"/>
      <c r="U92" s="200"/>
      <c r="V92" s="200"/>
      <c r="W92" s="200"/>
      <c r="X92" s="200"/>
      <c r="Y92" s="200"/>
      <c r="Z92" s="200"/>
      <c r="AA92" s="200"/>
      <c r="AB92" s="200"/>
      <c r="AC92" s="200"/>
      <c r="AD92" s="200"/>
      <c r="AE92" s="200"/>
      <c r="AF92" s="200"/>
      <c r="AG92" s="200"/>
      <c r="AH92" s="200"/>
      <c r="AI92" s="200"/>
      <c r="AJ92" s="200"/>
      <c r="AK92" s="200"/>
    </row>
    <row r="93" spans="1:37" x14ac:dyDescent="0.3">
      <c r="A93" s="5"/>
      <c r="B93" s="143"/>
      <c r="E93" s="191"/>
      <c r="F93" s="200"/>
      <c r="G93" s="200"/>
      <c r="H93" s="200"/>
      <c r="I93" s="200"/>
      <c r="J93" s="200"/>
      <c r="K93" s="200"/>
      <c r="L93" s="200"/>
      <c r="M93" s="200"/>
      <c r="N93" s="200"/>
      <c r="O93" s="200"/>
      <c r="P93" s="200"/>
      <c r="Q93" s="200"/>
      <c r="R93" s="200"/>
      <c r="S93" s="200"/>
      <c r="T93" s="200"/>
      <c r="U93" s="200"/>
      <c r="V93" s="200"/>
      <c r="W93" s="200"/>
      <c r="X93" s="200"/>
      <c r="Y93" s="200"/>
      <c r="Z93" s="200"/>
      <c r="AA93" s="200"/>
      <c r="AB93" s="200"/>
      <c r="AC93" s="200"/>
      <c r="AD93" s="200"/>
      <c r="AE93" s="200"/>
      <c r="AF93" s="200"/>
      <c r="AG93" s="200"/>
      <c r="AH93" s="200"/>
      <c r="AI93" s="200"/>
      <c r="AJ93" s="200"/>
      <c r="AK93" s="200"/>
    </row>
    <row r="94" spans="1:37" x14ac:dyDescent="0.3">
      <c r="A94" s="5"/>
      <c r="B94" s="142" t="s">
        <v>24</v>
      </c>
      <c r="E94" s="191"/>
      <c r="F94" s="200"/>
      <c r="G94" s="200"/>
      <c r="H94" s="200"/>
      <c r="I94" s="200"/>
      <c r="J94" s="200"/>
      <c r="K94" s="200"/>
      <c r="L94" s="200"/>
      <c r="M94" s="200"/>
      <c r="N94" s="200"/>
      <c r="O94" s="200"/>
      <c r="P94" s="200"/>
      <c r="Q94" s="200"/>
      <c r="R94" s="200"/>
      <c r="S94" s="200"/>
      <c r="T94" s="200"/>
      <c r="U94" s="200"/>
      <c r="V94" s="200"/>
      <c r="W94" s="200"/>
      <c r="X94" s="200"/>
      <c r="Y94" s="200"/>
      <c r="Z94" s="200"/>
      <c r="AA94" s="200"/>
      <c r="AB94" s="200"/>
      <c r="AC94" s="200"/>
      <c r="AD94" s="200"/>
      <c r="AE94" s="200"/>
      <c r="AF94" s="200"/>
      <c r="AG94" s="200"/>
      <c r="AH94" s="200"/>
      <c r="AI94" s="200"/>
      <c r="AJ94" s="200"/>
      <c r="AK94" s="200"/>
    </row>
    <row r="95" spans="1:37" ht="24.9" x14ac:dyDescent="0.3">
      <c r="A95" s="5"/>
      <c r="B95" s="138" t="s">
        <v>54</v>
      </c>
      <c r="E95" s="191"/>
      <c r="F95" s="200"/>
      <c r="G95" s="200"/>
      <c r="H95" s="200"/>
      <c r="I95" s="200"/>
      <c r="J95" s="200"/>
      <c r="K95" s="200"/>
      <c r="L95" s="200"/>
      <c r="M95" s="200"/>
      <c r="N95" s="200"/>
      <c r="O95" s="200"/>
      <c r="P95" s="200"/>
      <c r="Q95" s="200"/>
      <c r="R95" s="200"/>
      <c r="S95" s="200"/>
      <c r="T95" s="200"/>
      <c r="U95" s="200"/>
      <c r="V95" s="200"/>
      <c r="W95" s="200"/>
      <c r="X95" s="200"/>
      <c r="Y95" s="200"/>
      <c r="Z95" s="200"/>
      <c r="AA95" s="200"/>
      <c r="AB95" s="200"/>
      <c r="AC95" s="200"/>
      <c r="AD95" s="200"/>
      <c r="AE95" s="200"/>
      <c r="AF95" s="200"/>
      <c r="AG95" s="200"/>
      <c r="AH95" s="200"/>
      <c r="AI95" s="200"/>
      <c r="AJ95" s="200"/>
      <c r="AK95" s="200"/>
    </row>
    <row r="96" spans="1:37" ht="24.9" x14ac:dyDescent="0.3">
      <c r="A96" s="125">
        <v>71</v>
      </c>
      <c r="B96" s="129" t="s">
        <v>40</v>
      </c>
      <c r="C96" s="69"/>
      <c r="D96" s="69"/>
      <c r="E96" s="194"/>
      <c r="F96" s="204"/>
      <c r="G96" s="204"/>
      <c r="H96" s="204"/>
      <c r="I96" s="204"/>
      <c r="J96" s="204"/>
      <c r="K96" s="204"/>
      <c r="L96" s="204"/>
      <c r="M96" s="204"/>
      <c r="N96" s="204"/>
      <c r="O96" s="204"/>
      <c r="P96" s="204"/>
      <c r="Q96" s="204"/>
      <c r="R96" s="204"/>
      <c r="S96" s="204"/>
      <c r="T96" s="204"/>
      <c r="U96" s="204"/>
      <c r="V96" s="204"/>
      <c r="W96" s="204"/>
      <c r="X96" s="204"/>
      <c r="Y96" s="204"/>
      <c r="Z96" s="204"/>
      <c r="AA96" s="204"/>
      <c r="AB96" s="204"/>
      <c r="AC96" s="204"/>
      <c r="AD96" s="204"/>
      <c r="AE96" s="204"/>
      <c r="AF96" s="204"/>
      <c r="AG96" s="204"/>
      <c r="AH96" s="204"/>
      <c r="AI96" s="204"/>
      <c r="AJ96" s="204"/>
      <c r="AK96" s="204"/>
    </row>
    <row r="97" spans="1:37" x14ac:dyDescent="0.3">
      <c r="A97" s="125">
        <v>72</v>
      </c>
      <c r="B97" s="129" t="s">
        <v>176</v>
      </c>
      <c r="C97" s="69"/>
      <c r="D97" s="69"/>
      <c r="E97" s="194"/>
      <c r="F97" s="204"/>
      <c r="G97" s="204"/>
      <c r="H97" s="204"/>
      <c r="I97" s="204"/>
      <c r="J97" s="204"/>
      <c r="K97" s="204"/>
      <c r="L97" s="204"/>
      <c r="M97" s="204"/>
      <c r="N97" s="204"/>
      <c r="O97" s="204"/>
      <c r="P97" s="204"/>
      <c r="Q97" s="204"/>
      <c r="R97" s="204"/>
      <c r="S97" s="204"/>
      <c r="T97" s="204"/>
      <c r="U97" s="204"/>
      <c r="V97" s="204"/>
      <c r="W97" s="204"/>
      <c r="X97" s="204"/>
      <c r="Y97" s="204"/>
      <c r="Z97" s="204"/>
      <c r="AA97" s="204"/>
      <c r="AB97" s="204"/>
      <c r="AC97" s="204"/>
      <c r="AD97" s="204"/>
      <c r="AE97" s="204"/>
      <c r="AF97" s="204"/>
      <c r="AG97" s="204"/>
      <c r="AH97" s="204"/>
      <c r="AI97" s="204"/>
      <c r="AJ97" s="204"/>
      <c r="AK97" s="204"/>
    </row>
    <row r="98" spans="1:37" ht="24.9" x14ac:dyDescent="0.3">
      <c r="A98" s="125">
        <v>73</v>
      </c>
      <c r="B98" s="129" t="s">
        <v>177</v>
      </c>
      <c r="C98" s="69"/>
      <c r="D98" s="69"/>
      <c r="E98" s="194"/>
      <c r="F98" s="204"/>
      <c r="G98" s="204"/>
      <c r="H98" s="204"/>
      <c r="I98" s="204"/>
      <c r="J98" s="204"/>
      <c r="K98" s="204"/>
      <c r="L98" s="204"/>
      <c r="M98" s="204"/>
      <c r="N98" s="204"/>
      <c r="O98" s="204"/>
      <c r="P98" s="204"/>
      <c r="Q98" s="204"/>
      <c r="R98" s="204"/>
      <c r="S98" s="204"/>
      <c r="T98" s="204"/>
      <c r="U98" s="204"/>
      <c r="V98" s="204"/>
      <c r="W98" s="204"/>
      <c r="X98" s="204"/>
      <c r="Y98" s="204"/>
      <c r="Z98" s="204"/>
      <c r="AA98" s="204"/>
      <c r="AB98" s="204"/>
      <c r="AC98" s="204"/>
      <c r="AD98" s="204"/>
      <c r="AE98" s="204"/>
      <c r="AF98" s="204"/>
      <c r="AG98" s="204"/>
      <c r="AH98" s="204"/>
      <c r="AI98" s="204"/>
      <c r="AJ98" s="204"/>
      <c r="AK98" s="204"/>
    </row>
    <row r="99" spans="1:37" x14ac:dyDescent="0.3">
      <c r="A99" s="125">
        <v>74</v>
      </c>
      <c r="B99" s="129" t="s">
        <v>178</v>
      </c>
      <c r="C99" s="69"/>
      <c r="D99" s="69"/>
      <c r="E99" s="194"/>
      <c r="F99" s="204"/>
      <c r="G99" s="204"/>
      <c r="H99" s="204"/>
      <c r="I99" s="204"/>
      <c r="J99" s="204"/>
      <c r="K99" s="204"/>
      <c r="L99" s="204"/>
      <c r="M99" s="204"/>
      <c r="N99" s="204"/>
      <c r="O99" s="204"/>
      <c r="P99" s="204"/>
      <c r="Q99" s="204"/>
      <c r="R99" s="204"/>
      <c r="S99" s="204"/>
      <c r="T99" s="204"/>
      <c r="U99" s="204"/>
      <c r="V99" s="204"/>
      <c r="W99" s="204"/>
      <c r="X99" s="204"/>
      <c r="Y99" s="204"/>
      <c r="Z99" s="204"/>
      <c r="AA99" s="204"/>
      <c r="AB99" s="204"/>
      <c r="AC99" s="204"/>
      <c r="AD99" s="204"/>
      <c r="AE99" s="204"/>
      <c r="AF99" s="204"/>
      <c r="AG99" s="204"/>
      <c r="AH99" s="204"/>
      <c r="AI99" s="204"/>
      <c r="AJ99" s="204"/>
      <c r="AK99" s="204"/>
    </row>
    <row r="100" spans="1:37" ht="12.75" customHeight="1" x14ac:dyDescent="0.3">
      <c r="A100" s="125">
        <v>75</v>
      </c>
      <c r="B100" s="129" t="s">
        <v>84</v>
      </c>
      <c r="C100" s="69"/>
      <c r="D100" s="69"/>
      <c r="E100" s="194"/>
      <c r="F100" s="204"/>
      <c r="G100" s="204"/>
      <c r="H100" s="204"/>
      <c r="I100" s="204"/>
      <c r="J100" s="204"/>
      <c r="K100" s="204"/>
      <c r="L100" s="204"/>
      <c r="M100" s="204"/>
      <c r="N100" s="204"/>
      <c r="O100" s="204"/>
      <c r="P100" s="204"/>
      <c r="Q100" s="204"/>
      <c r="R100" s="204"/>
      <c r="S100" s="204"/>
      <c r="T100" s="204"/>
      <c r="U100" s="204"/>
      <c r="V100" s="204"/>
      <c r="W100" s="204"/>
      <c r="X100" s="204"/>
      <c r="Y100" s="204"/>
      <c r="Z100" s="204"/>
      <c r="AA100" s="204"/>
      <c r="AB100" s="204"/>
      <c r="AC100" s="204"/>
      <c r="AD100" s="204"/>
      <c r="AE100" s="204"/>
      <c r="AF100" s="204"/>
      <c r="AG100" s="204"/>
      <c r="AH100" s="204"/>
      <c r="AI100" s="204"/>
      <c r="AJ100" s="204"/>
      <c r="AK100" s="204"/>
    </row>
    <row r="101" spans="1:37" x14ac:dyDescent="0.3">
      <c r="A101" s="5"/>
      <c r="B101" s="139"/>
      <c r="E101" s="191"/>
      <c r="F101" s="200"/>
      <c r="G101" s="200"/>
      <c r="H101" s="200"/>
      <c r="I101" s="200"/>
      <c r="J101" s="200"/>
      <c r="K101" s="200"/>
      <c r="L101" s="200"/>
      <c r="M101" s="200"/>
      <c r="N101" s="200"/>
      <c r="O101" s="200"/>
      <c r="P101" s="200"/>
      <c r="Q101" s="200"/>
      <c r="R101" s="200"/>
      <c r="S101" s="200"/>
      <c r="T101" s="200"/>
      <c r="U101" s="200"/>
      <c r="V101" s="200"/>
      <c r="W101" s="200"/>
      <c r="X101" s="200"/>
      <c r="Y101" s="200"/>
      <c r="Z101" s="200"/>
      <c r="AA101" s="200"/>
      <c r="AB101" s="200"/>
      <c r="AC101" s="200"/>
      <c r="AD101" s="200"/>
      <c r="AE101" s="200"/>
      <c r="AF101" s="200"/>
      <c r="AG101" s="200"/>
      <c r="AH101" s="200"/>
      <c r="AI101" s="200"/>
      <c r="AJ101" s="200"/>
      <c r="AK101" s="200"/>
    </row>
    <row r="102" spans="1:37" ht="24.9" x14ac:dyDescent="0.3">
      <c r="A102" s="5"/>
      <c r="B102" s="138" t="s">
        <v>179</v>
      </c>
      <c r="E102" s="191"/>
      <c r="F102" s="200"/>
      <c r="G102" s="200"/>
      <c r="H102" s="200"/>
      <c r="I102" s="200"/>
      <c r="J102" s="200"/>
      <c r="K102" s="200"/>
      <c r="L102" s="200"/>
      <c r="M102" s="200"/>
      <c r="N102" s="200"/>
      <c r="O102" s="200"/>
      <c r="P102" s="200"/>
      <c r="Q102" s="200"/>
      <c r="R102" s="200"/>
      <c r="S102" s="200"/>
      <c r="T102" s="200"/>
      <c r="U102" s="200"/>
      <c r="V102" s="200"/>
      <c r="W102" s="200"/>
      <c r="X102" s="200"/>
      <c r="Y102" s="200"/>
      <c r="Z102" s="200"/>
      <c r="AA102" s="200"/>
      <c r="AB102" s="200"/>
      <c r="AC102" s="200"/>
      <c r="AD102" s="200"/>
      <c r="AE102" s="200"/>
      <c r="AF102" s="200"/>
      <c r="AG102" s="200"/>
      <c r="AH102" s="200"/>
      <c r="AI102" s="200"/>
      <c r="AJ102" s="200"/>
      <c r="AK102" s="200"/>
    </row>
    <row r="103" spans="1:37" ht="24.9" x14ac:dyDescent="0.3">
      <c r="A103" s="125">
        <v>76</v>
      </c>
      <c r="B103" s="129" t="s">
        <v>180</v>
      </c>
      <c r="C103" s="144"/>
      <c r="D103" s="144"/>
      <c r="E103" s="192"/>
      <c r="F103" s="201"/>
      <c r="G103" s="201"/>
      <c r="H103" s="201"/>
      <c r="I103" s="201"/>
      <c r="J103" s="201"/>
      <c r="K103" s="201"/>
      <c r="L103" s="201"/>
      <c r="M103" s="201"/>
      <c r="N103" s="201"/>
      <c r="O103" s="201"/>
      <c r="P103" s="201"/>
      <c r="Q103" s="201"/>
      <c r="R103" s="201"/>
      <c r="S103" s="201"/>
      <c r="T103" s="201"/>
      <c r="U103" s="201"/>
      <c r="V103" s="201"/>
      <c r="W103" s="201"/>
      <c r="X103" s="201"/>
      <c r="Y103" s="201"/>
      <c r="Z103" s="201"/>
      <c r="AA103" s="201"/>
      <c r="AB103" s="201"/>
      <c r="AC103" s="201"/>
      <c r="AD103" s="201"/>
      <c r="AE103" s="201"/>
      <c r="AF103" s="201"/>
      <c r="AG103" s="201"/>
      <c r="AH103" s="201"/>
      <c r="AI103" s="201"/>
      <c r="AJ103" s="201"/>
      <c r="AK103" s="201"/>
    </row>
    <row r="104" spans="1:37" x14ac:dyDescent="0.3">
      <c r="A104" s="125">
        <v>77</v>
      </c>
      <c r="B104" s="129" t="s">
        <v>86</v>
      </c>
      <c r="C104" s="144"/>
      <c r="D104" s="144"/>
      <c r="E104" s="192"/>
      <c r="F104" s="201"/>
      <c r="G104" s="201"/>
      <c r="H104" s="201"/>
      <c r="I104" s="201"/>
      <c r="J104" s="201"/>
      <c r="K104" s="201"/>
      <c r="L104" s="201"/>
      <c r="M104" s="201"/>
      <c r="N104" s="201"/>
      <c r="O104" s="201"/>
      <c r="P104" s="201"/>
      <c r="Q104" s="201"/>
      <c r="R104" s="201"/>
      <c r="S104" s="201"/>
      <c r="T104" s="201"/>
      <c r="U104" s="201"/>
      <c r="V104" s="201"/>
      <c r="W104" s="201"/>
      <c r="X104" s="201"/>
      <c r="Y104" s="201"/>
      <c r="Z104" s="201"/>
      <c r="AA104" s="201"/>
      <c r="AB104" s="201"/>
      <c r="AC104" s="201"/>
      <c r="AD104" s="201"/>
      <c r="AE104" s="201"/>
      <c r="AF104" s="201"/>
      <c r="AG104" s="201"/>
      <c r="AH104" s="201"/>
      <c r="AI104" s="201"/>
      <c r="AJ104" s="201"/>
      <c r="AK104" s="201"/>
    </row>
    <row r="105" spans="1:37" ht="24.9" x14ac:dyDescent="0.3">
      <c r="A105" s="125">
        <v>78</v>
      </c>
      <c r="B105" s="129" t="s">
        <v>181</v>
      </c>
      <c r="C105" s="144"/>
      <c r="D105" s="144"/>
      <c r="E105" s="192"/>
      <c r="F105" s="201"/>
      <c r="G105" s="201"/>
      <c r="H105" s="201"/>
      <c r="I105" s="201"/>
      <c r="J105" s="201"/>
      <c r="K105" s="201"/>
      <c r="L105" s="201"/>
      <c r="M105" s="201"/>
      <c r="N105" s="201"/>
      <c r="O105" s="201"/>
      <c r="P105" s="201"/>
      <c r="Q105" s="201"/>
      <c r="R105" s="201"/>
      <c r="S105" s="201"/>
      <c r="T105" s="201"/>
      <c r="U105" s="201"/>
      <c r="V105" s="201"/>
      <c r="W105" s="201"/>
      <c r="X105" s="201"/>
      <c r="Y105" s="201"/>
      <c r="Z105" s="201"/>
      <c r="AA105" s="201"/>
      <c r="AB105" s="201"/>
      <c r="AC105" s="201"/>
      <c r="AD105" s="201"/>
      <c r="AE105" s="201"/>
      <c r="AF105" s="201"/>
      <c r="AG105" s="201"/>
      <c r="AH105" s="201"/>
      <c r="AI105" s="201"/>
      <c r="AJ105" s="201"/>
      <c r="AK105" s="201"/>
    </row>
    <row r="106" spans="1:37" x14ac:dyDescent="0.3">
      <c r="A106" s="125">
        <v>79</v>
      </c>
      <c r="B106" s="129" t="s">
        <v>182</v>
      </c>
      <c r="C106" s="144"/>
      <c r="D106" s="144"/>
      <c r="E106" s="192"/>
      <c r="F106" s="201"/>
      <c r="G106" s="201"/>
      <c r="H106" s="201"/>
      <c r="I106" s="201"/>
      <c r="J106" s="201"/>
      <c r="K106" s="201"/>
      <c r="L106" s="201"/>
      <c r="M106" s="201"/>
      <c r="N106" s="201"/>
      <c r="O106" s="201"/>
      <c r="P106" s="201"/>
      <c r="Q106" s="201"/>
      <c r="R106" s="201"/>
      <c r="S106" s="201"/>
      <c r="T106" s="201"/>
      <c r="U106" s="201"/>
      <c r="V106" s="201"/>
      <c r="W106" s="201"/>
      <c r="X106" s="201"/>
      <c r="Y106" s="201"/>
      <c r="Z106" s="201"/>
      <c r="AA106" s="201"/>
      <c r="AB106" s="201"/>
      <c r="AC106" s="201"/>
      <c r="AD106" s="201"/>
      <c r="AE106" s="201"/>
      <c r="AF106" s="201"/>
      <c r="AG106" s="201"/>
      <c r="AH106" s="201"/>
      <c r="AI106" s="201"/>
      <c r="AJ106" s="201"/>
      <c r="AK106" s="201"/>
    </row>
    <row r="107" spans="1:37" x14ac:dyDescent="0.3">
      <c r="A107" s="125">
        <v>80</v>
      </c>
      <c r="B107" s="129" t="s">
        <v>85</v>
      </c>
      <c r="C107" s="144"/>
      <c r="D107" s="144"/>
      <c r="E107" s="192"/>
      <c r="F107" s="201"/>
      <c r="G107" s="201"/>
      <c r="H107" s="201"/>
      <c r="I107" s="201"/>
      <c r="J107" s="201"/>
      <c r="K107" s="201"/>
      <c r="L107" s="201"/>
      <c r="M107" s="201"/>
      <c r="N107" s="201"/>
      <c r="O107" s="201"/>
      <c r="P107" s="201"/>
      <c r="Q107" s="201"/>
      <c r="R107" s="201"/>
      <c r="S107" s="201"/>
      <c r="T107" s="201"/>
      <c r="U107" s="201"/>
      <c r="V107" s="201"/>
      <c r="W107" s="201"/>
      <c r="X107" s="201"/>
      <c r="Y107" s="201"/>
      <c r="Z107" s="201"/>
      <c r="AA107" s="201"/>
      <c r="AB107" s="201"/>
      <c r="AC107" s="201"/>
      <c r="AD107" s="201"/>
      <c r="AE107" s="201"/>
      <c r="AF107" s="201"/>
      <c r="AG107" s="201"/>
      <c r="AH107" s="201"/>
      <c r="AI107" s="201"/>
      <c r="AJ107" s="201"/>
      <c r="AK107" s="201"/>
    </row>
    <row r="108" spans="1:37" x14ac:dyDescent="0.3">
      <c r="B108" s="87"/>
      <c r="E108" s="191"/>
    </row>
  </sheetData>
  <mergeCells count="3">
    <mergeCell ref="A3:E3"/>
    <mergeCell ref="A4:E4"/>
    <mergeCell ref="A2:E2"/>
  </mergeCells>
  <hyperlinks>
    <hyperlink ref="C7" location="ITA1.2!A1" display="ITA1.2" xr:uid="{00000000-0004-0000-0700-000000000000}"/>
    <hyperlink ref="C13:C15" location="ITA1.2!A1" display="ITA1.2" xr:uid="{00000000-0004-0000-0700-000001000000}"/>
    <hyperlink ref="C41" location="ITA1.2!A1" display="ITA1.2" xr:uid="{00000000-0004-0000-0700-000002000000}"/>
    <hyperlink ref="C42:C44" location="ITA1.2!A1" display="ITA1.2" xr:uid="{00000000-0004-0000-0700-000003000000}"/>
    <hyperlink ref="C46" location="ITA1.2!A1" display="ITA1.2" xr:uid="{00000000-0004-0000-0700-000004000000}"/>
    <hyperlink ref="C48" location="ITA1.2!A1" display="ITA1.2" xr:uid="{00000000-0004-0000-0700-000005000000}"/>
    <hyperlink ref="C54:C56" location="ITA1.2!A1" display="ITA1.2" xr:uid="{00000000-0004-0000-0700-000006000000}"/>
    <hyperlink ref="C82:C84" location="ITA1.2!A1" display="ITA1.2" xr:uid="{00000000-0004-0000-0700-000007000000}"/>
    <hyperlink ref="C86" location="ITA1.2!A1" display="ITA1.2" xr:uid="{00000000-0004-0000-0700-000008000000}"/>
    <hyperlink ref="C89" location="ITA1.2!A1" display="ITA1.2" xr:uid="{00000000-0004-0000-0700-000009000000}"/>
    <hyperlink ref="C91" location="ITA1.2!A1" display="ITA1.2" xr:uid="{00000000-0004-0000-0700-00000A000000}"/>
    <hyperlink ref="C8" location="ITA4.2!A1" display="ITA4.2" xr:uid="{00000000-0004-0000-0700-00000B000000}"/>
    <hyperlink ref="C29" location="ITA4.2!A1" display="ITA4.2" xr:uid="{00000000-0004-0000-0700-00000C000000}"/>
    <hyperlink ref="C49" location="ITA4.2!A1" display="ITA4.2" xr:uid="{00000000-0004-0000-0700-00000D000000}"/>
    <hyperlink ref="C70" location="ITA4.2!A1" display="ITA4.2" xr:uid="{00000000-0004-0000-0700-00000E000000}"/>
    <hyperlink ref="C24" location="IS2.1!A1" display="IS2.1" xr:uid="{00000000-0004-0000-0700-00000F000000}"/>
    <hyperlink ref="C27" location="IS2.1!A1" display="IS2.1" xr:uid="{00000000-0004-0000-0700-000010000000}"/>
    <hyperlink ref="C65" location="IS2.1!A1" display="IS2.1" xr:uid="{00000000-0004-0000-0700-000011000000}"/>
    <hyperlink ref="C68" location="IS2.1!A1" display="IS2.1" xr:uid="{00000000-0004-0000-0700-000012000000}"/>
    <hyperlink ref="C21" location="IS2.1!A1" display="IS2.1" xr:uid="{00000000-0004-0000-0700-000013000000}"/>
    <hyperlink ref="C62" location="IS2.1!A1" display="IS2.1" xr:uid="{00000000-0004-0000-0700-000014000000}"/>
  </hyperlinks>
  <pageMargins left="0.75" right="0.75" top="1" bottom="1" header="0.5" footer="0.5"/>
  <pageSetup paperSize="5" scale="44" fitToHeight="0" orientation="landscape" horizontalDpi="4294967295" verticalDpi="4294967295" r:id="rId1"/>
  <headerFooter alignWithMargins="0"/>
  <rowBreaks count="1" manualBreakCount="1">
    <brk id="41" max="22" man="1"/>
  </rowBreaks>
  <customProperties>
    <customPr name="SourceTableID" r:id="rId2"/>
  </customPropertie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O121"/>
  <sheetViews>
    <sheetView zoomScale="145" zoomScaleNormal="145" workbookViewId="0">
      <pane xSplit="2" ySplit="5" topLeftCell="C6" activePane="bottomRight" state="frozen"/>
      <selection pane="topRight" activeCell="C1" sqref="C1"/>
      <selection pane="bottomLeft" activeCell="A6" sqref="A6"/>
      <selection pane="bottomRight" sqref="A1:XFD1048576"/>
    </sheetView>
  </sheetViews>
  <sheetFormatPr defaultRowHeight="13.2" customHeight="1" x14ac:dyDescent="0.3"/>
  <cols>
    <col min="1" max="1" width="9.15234375" style="22" customWidth="1"/>
    <col min="2" max="2" width="61.69140625" style="22" customWidth="1"/>
    <col min="3" max="3" width="9.15234375" customWidth="1"/>
  </cols>
  <sheetData>
    <row r="1" spans="1:15" ht="16.95" customHeight="1" x14ac:dyDescent="0.4">
      <c r="A1" s="163" t="s">
        <v>191</v>
      </c>
      <c r="C1" s="214">
        <f>IF(AmneData!C5=2019, 1, 0)</f>
        <v>1</v>
      </c>
      <c r="D1" s="214">
        <f>IF(AmneData!D5=2020, 1, 0)</f>
        <v>1</v>
      </c>
      <c r="E1" s="214">
        <f>IF(AmneData!E5=2021, 1, 0)</f>
        <v>1</v>
      </c>
      <c r="F1" s="214">
        <f>IF(AmneData!F5=2022, 1, 0)</f>
        <v>1</v>
      </c>
      <c r="G1" s="214">
        <f>IF(AmneData!G5=2023, 1, 0)</f>
        <v>1</v>
      </c>
      <c r="H1" s="214">
        <f>IF(AmneData!H5=2024, 1, 0)</f>
        <v>1</v>
      </c>
      <c r="I1" s="214">
        <f>IF(AmneData!I5=2025, 1, 0)</f>
        <v>1</v>
      </c>
      <c r="J1" s="214">
        <f>IF(AmneData!J5=2026, 1, 0)</f>
        <v>1</v>
      </c>
      <c r="K1" s="214">
        <f>IF(AmneData!K5=2027, 1, 0)</f>
        <v>1</v>
      </c>
      <c r="L1" s="214">
        <f>IF(AmneData!L5=2028, 1, 0)</f>
        <v>1</v>
      </c>
      <c r="M1" s="214">
        <f>IF(AmneData!M5=2029, 1, 0)</f>
        <v>1</v>
      </c>
      <c r="N1" s="214">
        <f>IF(AmneData!N5=2030, 1, 0)</f>
        <v>1</v>
      </c>
      <c r="O1" s="215" t="s">
        <v>218</v>
      </c>
    </row>
    <row r="2" spans="1:15" ht="13.2" customHeight="1" x14ac:dyDescent="0.35">
      <c r="A2" s="229" t="s">
        <v>1</v>
      </c>
      <c r="B2" s="229"/>
      <c r="C2" s="216">
        <f ca="1">IF(OR(C3=1, C1=0), 1, 0)</f>
        <v>1</v>
      </c>
      <c r="D2" s="216">
        <f t="shared" ref="D2:N2" ca="1" si="0">IF(OR(D3=1, D1=0), 1, 0)</f>
        <v>1</v>
      </c>
      <c r="E2" s="216">
        <f t="shared" ca="1" si="0"/>
        <v>0</v>
      </c>
      <c r="F2" s="216">
        <f t="shared" ca="1" si="0"/>
        <v>0</v>
      </c>
      <c r="G2" s="216">
        <f t="shared" ca="1" si="0"/>
        <v>0</v>
      </c>
      <c r="H2" s="216">
        <f t="shared" ca="1" si="0"/>
        <v>0</v>
      </c>
      <c r="I2" s="216">
        <f t="shared" ca="1" si="0"/>
        <v>0</v>
      </c>
      <c r="J2" s="216">
        <f t="shared" ca="1" si="0"/>
        <v>0</v>
      </c>
      <c r="K2" s="216">
        <f t="shared" ca="1" si="0"/>
        <v>0</v>
      </c>
      <c r="L2" s="216">
        <f t="shared" ca="1" si="0"/>
        <v>0</v>
      </c>
      <c r="M2" s="216">
        <f t="shared" ca="1" si="0"/>
        <v>0</v>
      </c>
      <c r="N2" s="216">
        <f t="shared" ca="1" si="0"/>
        <v>0</v>
      </c>
      <c r="O2" s="215" t="s">
        <v>219</v>
      </c>
    </row>
    <row r="3" spans="1:15" ht="18" customHeight="1" x14ac:dyDescent="0.35">
      <c r="A3" s="228" t="s">
        <v>194</v>
      </c>
      <c r="B3" s="228"/>
      <c r="C3" s="217">
        <f ca="1">IF(OR(YEAR(TODAY())-C5&gt;2,  AND(YEAR(TODAY())-C5=2, MONTH(TODAY())&gt;11)), 1, 0)</f>
        <v>1</v>
      </c>
      <c r="D3" s="217">
        <f ca="1">IF(OR(YEAR(TODAY())-D5&gt;2,  AND(YEAR(TODAY())-D5=2, MONTH(TODAY())&gt;11)), 1, 0)</f>
        <v>1</v>
      </c>
      <c r="E3" s="217">
        <f t="shared" ref="E3:N3" ca="1" si="1">IF(OR(YEAR(TODAY())-E5&gt;2,  AND(YEAR(TODAY())-E5=2, MONTH(TODAY())&gt;11)), 1, 0)</f>
        <v>0</v>
      </c>
      <c r="F3" s="217">
        <f t="shared" ca="1" si="1"/>
        <v>0</v>
      </c>
      <c r="G3" s="217">
        <f t="shared" ca="1" si="1"/>
        <v>0</v>
      </c>
      <c r="H3" s="217">
        <f t="shared" ca="1" si="1"/>
        <v>0</v>
      </c>
      <c r="I3" s="217">
        <f t="shared" ca="1" si="1"/>
        <v>0</v>
      </c>
      <c r="J3" s="217">
        <f t="shared" ca="1" si="1"/>
        <v>0</v>
      </c>
      <c r="K3" s="217">
        <f t="shared" ca="1" si="1"/>
        <v>0</v>
      </c>
      <c r="L3" s="217">
        <f t="shared" ca="1" si="1"/>
        <v>0</v>
      </c>
      <c r="M3" s="217">
        <f t="shared" ca="1" si="1"/>
        <v>0</v>
      </c>
      <c r="N3" s="217">
        <f t="shared" ca="1" si="1"/>
        <v>0</v>
      </c>
      <c r="O3" s="215" t="s">
        <v>220</v>
      </c>
    </row>
    <row r="4" spans="1:15" ht="13.2" customHeight="1" x14ac:dyDescent="0.35">
      <c r="A4" s="230"/>
      <c r="B4" s="230"/>
      <c r="C4" s="217">
        <f ca="1">IF(OR(YEAR(TODAY())-C5&gt;1,  AND(YEAR(TODAY())-C5=1, MONTH(TODAY())&gt;6)), 1, 0)</f>
        <v>1</v>
      </c>
      <c r="D4" s="217">
        <f ca="1">IF(OR(YEAR(TODAY())-D5&gt;1,  AND(YEAR(TODAY())-D5=1, MONTH(TODAY())&gt;6)), 1, 0)</f>
        <v>1</v>
      </c>
      <c r="E4" s="217">
        <f ca="1">IF(OR(YEAR(TODAY())-E5&gt;1,  AND(YEAR(TODAY())-E5=1, MONTH(TODAY())&gt;6)), 1, 0)</f>
        <v>1</v>
      </c>
      <c r="F4" s="217">
        <f t="shared" ref="F4:N4" ca="1" si="2">IF(OR(YEAR(TODAY())-F5&gt;1,  AND(YEAR(TODAY())-F5=1, MONTH(TODAY())&gt;6)), 1, 0)</f>
        <v>0</v>
      </c>
      <c r="G4" s="217">
        <f t="shared" ca="1" si="2"/>
        <v>0</v>
      </c>
      <c r="H4" s="217">
        <f t="shared" ca="1" si="2"/>
        <v>0</v>
      </c>
      <c r="I4" s="217">
        <f t="shared" ca="1" si="2"/>
        <v>0</v>
      </c>
      <c r="J4" s="217">
        <f t="shared" ca="1" si="2"/>
        <v>0</v>
      </c>
      <c r="K4" s="217">
        <f t="shared" ca="1" si="2"/>
        <v>0</v>
      </c>
      <c r="L4" s="217">
        <f t="shared" ca="1" si="2"/>
        <v>0</v>
      </c>
      <c r="M4" s="217">
        <f t="shared" ca="1" si="2"/>
        <v>0</v>
      </c>
      <c r="N4" s="217">
        <f t="shared" ca="1" si="2"/>
        <v>0</v>
      </c>
      <c r="O4" s="215" t="s">
        <v>221</v>
      </c>
    </row>
    <row r="5" spans="1:15" s="113" customFormat="1" ht="24.65" customHeight="1" x14ac:dyDescent="0.3">
      <c r="A5" s="168" t="s">
        <v>192</v>
      </c>
      <c r="B5" s="16" t="s">
        <v>188</v>
      </c>
      <c r="C5" s="16">
        <v>2019</v>
      </c>
      <c r="D5" s="16">
        <v>2020</v>
      </c>
      <c r="E5" s="16">
        <v>2021</v>
      </c>
      <c r="F5" s="16">
        <v>2022</v>
      </c>
      <c r="G5" s="16">
        <v>2023</v>
      </c>
      <c r="H5" s="16">
        <v>2024</v>
      </c>
      <c r="I5" s="16">
        <v>2025</v>
      </c>
      <c r="J5" s="16">
        <v>2026</v>
      </c>
      <c r="K5" s="16">
        <v>2027</v>
      </c>
      <c r="L5" s="16">
        <v>2028</v>
      </c>
      <c r="M5" s="16">
        <v>2029</v>
      </c>
      <c r="N5" s="16">
        <v>2030</v>
      </c>
    </row>
    <row r="6" spans="1:15" ht="13.2" customHeight="1" x14ac:dyDescent="0.3">
      <c r="A6" s="5"/>
      <c r="B6" s="3"/>
      <c r="C6" s="4"/>
      <c r="D6" s="4"/>
      <c r="E6" s="4"/>
      <c r="F6" s="4"/>
      <c r="G6" s="4"/>
      <c r="H6" s="4"/>
      <c r="I6" s="4"/>
      <c r="J6" s="4"/>
      <c r="K6" s="4"/>
      <c r="L6" s="4"/>
      <c r="M6" s="4"/>
      <c r="N6" s="4"/>
    </row>
    <row r="7" spans="1:15" ht="13.2" customHeight="1" x14ac:dyDescent="0.3">
      <c r="A7" s="5">
        <v>1</v>
      </c>
      <c r="B7" s="32" t="s">
        <v>142</v>
      </c>
      <c r="C7" s="218">
        <f ca="1">IF(C$4=1, ROUND(GetItaISData!Z$7/1000, 3), "")</f>
        <v>0</v>
      </c>
      <c r="D7" s="218">
        <f ca="1">IF(D$4=1, ROUND(GetItaISData!AA$7/1000, 3), "")</f>
        <v>0</v>
      </c>
      <c r="E7" s="218">
        <f ca="1">IF(E$4=1, ROUND(GetItaISData!AB$7/1000, 3), "")</f>
        <v>0</v>
      </c>
      <c r="F7" s="218" t="str">
        <f ca="1">IF(F$4=1, ROUND(GetItaISData!AC$7/1000, 3), "")</f>
        <v/>
      </c>
      <c r="G7" s="218" t="str">
        <f ca="1">IF(G$4=1, ROUND(GetItaISData!AD$7/1000, 3), "")</f>
        <v/>
      </c>
      <c r="H7" s="218" t="str">
        <f ca="1">IF(H$4=1, ROUND(GetItaISData!AE$7/1000, 3), "")</f>
        <v/>
      </c>
      <c r="I7" s="218" t="str">
        <f ca="1">IF(I$4=1, ROUND(GetItaISData!AF$7/1000, 3), "")</f>
        <v/>
      </c>
      <c r="J7" s="218" t="str">
        <f ca="1">IF(J$4=1, ROUND(GetItaISData!AG$7/1000, 3), "")</f>
        <v/>
      </c>
      <c r="K7" s="218" t="str">
        <f ca="1">IF(K$4=1, ROUND(GetItaISData!AH$7/1000, 3), "")</f>
        <v/>
      </c>
      <c r="L7" s="218" t="str">
        <f ca="1">IF(L$4=1, ROUND(GetItaISData!AI$7/1000, 3), "")</f>
        <v/>
      </c>
      <c r="M7" s="218" t="str">
        <f ca="1">IF(M$4=1, ROUND(GetItaISData!AJ$7/1000, 3), "")</f>
        <v/>
      </c>
      <c r="N7" s="218" t="str">
        <f ca="1">IF(N$4=1, ROUND(GetItaISData!AK$7/1000, 3), "")</f>
        <v/>
      </c>
    </row>
    <row r="8" spans="1:15" ht="13.2" customHeight="1" x14ac:dyDescent="0.3">
      <c r="A8" s="5">
        <v>2</v>
      </c>
      <c r="B8" s="3" t="s">
        <v>143</v>
      </c>
      <c r="C8" s="58">
        <f ca="1">IF(C$4=1, ROUND(GetItaISData!Z$8/1000, 3), "")</f>
        <v>0</v>
      </c>
      <c r="D8" s="58">
        <f ca="1">IF(D$4=1, ROUND(GetItaISData!AA$8/1000, 3), "")</f>
        <v>0</v>
      </c>
      <c r="E8" s="58">
        <f ca="1">IF(E$4=1, ROUND(GetItaISData!AB$8/1000, 3), "")</f>
        <v>0</v>
      </c>
      <c r="F8" s="58" t="str">
        <f ca="1">IF(F$4=1, ROUND(GetItaISData!AC$8/1000, 3), "")</f>
        <v/>
      </c>
      <c r="G8" s="58" t="str">
        <f ca="1">IF(G$4=1, ROUND(GetItaISData!AD$8/1000, 3), "")</f>
        <v/>
      </c>
      <c r="H8" s="58" t="str">
        <f ca="1">IF(H$4=1, ROUND(GetItaISData!AE$8/1000, 3), "")</f>
        <v/>
      </c>
      <c r="I8" s="58" t="str">
        <f ca="1">IF(I$4=1, ROUND(GetItaISData!AF$8/1000, 3), "")</f>
        <v/>
      </c>
      <c r="J8" s="58" t="str">
        <f ca="1">IF(J$4=1, ROUND(GetItaISData!AG$8/1000, 3), "")</f>
        <v/>
      </c>
      <c r="K8" s="58" t="str">
        <f ca="1">IF(K$4=1, ROUND(GetItaISData!AH$8/1000, 3), "")</f>
        <v/>
      </c>
      <c r="L8" s="58" t="str">
        <f ca="1">IF(L$4=1, ROUND(GetItaISData!AI$8/1000, 3), "")</f>
        <v/>
      </c>
      <c r="M8" s="58" t="str">
        <f ca="1">IF(M$4=1, ROUND(GetItaISData!AJ$8/1000, 3), "")</f>
        <v/>
      </c>
      <c r="N8" s="58" t="str">
        <f ca="1">IF(N$4=1, ROUND(GetItaISData!AK$8/1000, 3), "")</f>
        <v/>
      </c>
    </row>
    <row r="9" spans="1:15" ht="13.2" customHeight="1" x14ac:dyDescent="0.3">
      <c r="A9" s="5">
        <v>3</v>
      </c>
      <c r="B9" s="32" t="s">
        <v>99</v>
      </c>
      <c r="C9" s="58">
        <f ca="1">IF(C$4=1, C7-C8, "")</f>
        <v>0</v>
      </c>
      <c r="D9" s="58">
        <f t="shared" ref="D9:N9" ca="1" si="3">IF(D$4=1, D7-D8, "")</f>
        <v>0</v>
      </c>
      <c r="E9" s="58">
        <f t="shared" ca="1" si="3"/>
        <v>0</v>
      </c>
      <c r="F9" s="58" t="str">
        <f t="shared" ca="1" si="3"/>
        <v/>
      </c>
      <c r="G9" s="58" t="str">
        <f t="shared" ca="1" si="3"/>
        <v/>
      </c>
      <c r="H9" s="58" t="str">
        <f t="shared" ca="1" si="3"/>
        <v/>
      </c>
      <c r="I9" s="58" t="str">
        <f t="shared" ca="1" si="3"/>
        <v/>
      </c>
      <c r="J9" s="58" t="str">
        <f t="shared" ca="1" si="3"/>
        <v/>
      </c>
      <c r="K9" s="58" t="str">
        <f t="shared" ca="1" si="3"/>
        <v/>
      </c>
      <c r="L9" s="58" t="str">
        <f t="shared" ca="1" si="3"/>
        <v/>
      </c>
      <c r="M9" s="58" t="str">
        <f t="shared" ca="1" si="3"/>
        <v/>
      </c>
      <c r="N9" s="58" t="str">
        <f t="shared" ca="1" si="3"/>
        <v/>
      </c>
    </row>
    <row r="10" spans="1:15" ht="13.2" customHeight="1" x14ac:dyDescent="0.3">
      <c r="A10" s="5"/>
      <c r="B10" s="3"/>
      <c r="C10" s="58"/>
      <c r="D10" s="58"/>
      <c r="E10" s="58"/>
      <c r="F10" s="58"/>
      <c r="G10" s="58"/>
      <c r="H10" s="58"/>
      <c r="I10" s="58"/>
      <c r="J10" s="58"/>
      <c r="K10" s="58"/>
      <c r="L10" s="58"/>
      <c r="M10" s="58"/>
      <c r="N10" s="58"/>
    </row>
    <row r="11" spans="1:15" ht="13.2" customHeight="1" x14ac:dyDescent="0.3">
      <c r="A11" s="5">
        <v>4</v>
      </c>
      <c r="B11" s="32" t="s">
        <v>144</v>
      </c>
      <c r="C11" s="58">
        <f ca="1">IF(C$4=1, C13+C29, "")</f>
        <v>0</v>
      </c>
      <c r="D11" s="58">
        <f t="shared" ref="D11:N11" ca="1" si="4">IF(D$4=1, D13+D29, "")</f>
        <v>0</v>
      </c>
      <c r="E11" s="58">
        <f t="shared" ca="1" si="4"/>
        <v>0</v>
      </c>
      <c r="F11" s="58" t="str">
        <f t="shared" ca="1" si="4"/>
        <v/>
      </c>
      <c r="G11" s="58" t="str">
        <f t="shared" ca="1" si="4"/>
        <v/>
      </c>
      <c r="H11" s="58" t="str">
        <f t="shared" ca="1" si="4"/>
        <v/>
      </c>
      <c r="I11" s="58" t="str">
        <f t="shared" ca="1" si="4"/>
        <v/>
      </c>
      <c r="J11" s="58" t="str">
        <f t="shared" ca="1" si="4"/>
        <v/>
      </c>
      <c r="K11" s="58" t="str">
        <f t="shared" ca="1" si="4"/>
        <v/>
      </c>
      <c r="L11" s="58" t="str">
        <f t="shared" ca="1" si="4"/>
        <v/>
      </c>
      <c r="M11" s="58" t="str">
        <f t="shared" ca="1" si="4"/>
        <v/>
      </c>
      <c r="N11" s="58" t="str">
        <f t="shared" ca="1" si="4"/>
        <v/>
      </c>
    </row>
    <row r="12" spans="1:15" ht="13.2" customHeight="1" x14ac:dyDescent="0.3">
      <c r="A12" s="5"/>
      <c r="B12" s="3"/>
      <c r="C12" s="58"/>
      <c r="D12" s="58"/>
      <c r="E12" s="58"/>
      <c r="F12" s="58"/>
      <c r="G12" s="58"/>
      <c r="H12" s="58"/>
      <c r="I12" s="58"/>
      <c r="J12" s="58"/>
      <c r="K12" s="58"/>
      <c r="L12" s="58"/>
      <c r="M12" s="58"/>
      <c r="N12" s="58"/>
    </row>
    <row r="13" spans="1:15" ht="13.2" customHeight="1" x14ac:dyDescent="0.3">
      <c r="A13" s="5">
        <v>5</v>
      </c>
      <c r="B13" s="32" t="s">
        <v>145</v>
      </c>
      <c r="C13" s="58">
        <f ca="1">IF(C$4=1, ROUND(GetItaISData!Z$13/1000, 3), "")</f>
        <v>0</v>
      </c>
      <c r="D13" s="58">
        <f ca="1">IF(D$4=1, ROUND(GetItaISData!AA$13/1000, 3), "")</f>
        <v>0</v>
      </c>
      <c r="E13" s="58">
        <f ca="1">IF(E$4=1, ROUND(GetItaISData!AB$13/1000, 3), "")</f>
        <v>0</v>
      </c>
      <c r="F13" s="58" t="str">
        <f ca="1">IF(F$4=1, ROUND(GetItaISData!AC$13/1000, 3), "")</f>
        <v/>
      </c>
      <c r="G13" s="58" t="str">
        <f ca="1">IF(G$4=1, ROUND(GetItaISData!AD$13/1000, 3), "")</f>
        <v/>
      </c>
      <c r="H13" s="58" t="str">
        <f ca="1">IF(H$4=1, ROUND(GetItaISData!AE$13/1000, 3), "")</f>
        <v/>
      </c>
      <c r="I13" s="58" t="str">
        <f ca="1">IF(I$4=1, ROUND(GetItaISData!AF$13/1000, 3), "")</f>
        <v/>
      </c>
      <c r="J13" s="58" t="str">
        <f ca="1">IF(J$4=1, ROUND(GetItaISData!AG$13/1000, 3), "")</f>
        <v/>
      </c>
      <c r="K13" s="58" t="str">
        <f ca="1">IF(K$4=1, ROUND(GetItaISData!AH$13/1000, 3), "")</f>
        <v/>
      </c>
      <c r="L13" s="58" t="str">
        <f ca="1">IF(L$4=1, ROUND(GetItaISData!AI$13/1000, 3), "")</f>
        <v/>
      </c>
      <c r="M13" s="58" t="str">
        <f ca="1">IF(M$4=1, ROUND(GetItaISData!AJ$13/1000, 3), "")</f>
        <v/>
      </c>
      <c r="N13" s="58" t="str">
        <f ca="1">IF(N$4=1, ROUND(GetItaISData!AK$13/1000, 3), "")</f>
        <v/>
      </c>
    </row>
    <row r="14" spans="1:15" ht="13.2" customHeight="1" x14ac:dyDescent="0.3">
      <c r="A14" s="5">
        <v>6</v>
      </c>
      <c r="B14" s="33" t="s">
        <v>146</v>
      </c>
      <c r="C14" s="58">
        <f ca="1">IF(C$4=1, ROUND(GetItaISData!Z$14/1000, 3), "")</f>
        <v>0</v>
      </c>
      <c r="D14" s="58">
        <f ca="1">IF(D$4=1, ROUND(GetItaISData!AA$14/1000, 3), "")</f>
        <v>0</v>
      </c>
      <c r="E14" s="58">
        <f ca="1">IF(E$4=1, ROUND(GetItaISData!AB$14/1000, 3), "")</f>
        <v>0</v>
      </c>
      <c r="F14" s="58" t="str">
        <f ca="1">IF(F$4=1, ROUND(GetItaISData!AC$14/1000, 3), "")</f>
        <v/>
      </c>
      <c r="G14" s="58" t="str">
        <f ca="1">IF(G$4=1, ROUND(GetItaISData!AD$14/1000, 3), "")</f>
        <v/>
      </c>
      <c r="H14" s="58" t="str">
        <f ca="1">IF(H$4=1, ROUND(GetItaISData!AE$14/1000, 3), "")</f>
        <v/>
      </c>
      <c r="I14" s="58" t="str">
        <f ca="1">IF(I$4=1, ROUND(GetItaISData!AF$14/1000, 3), "")</f>
        <v/>
      </c>
      <c r="J14" s="58" t="str">
        <f ca="1">IF(J$4=1, ROUND(GetItaISData!AG$14/1000, 3), "")</f>
        <v/>
      </c>
      <c r="K14" s="58" t="str">
        <f ca="1">IF(K$4=1, ROUND(GetItaISData!AH$14/1000, 3), "")</f>
        <v/>
      </c>
      <c r="L14" s="58" t="str">
        <f ca="1">IF(L$4=1, ROUND(GetItaISData!AI$14/1000, 3), "")</f>
        <v/>
      </c>
      <c r="M14" s="58" t="str">
        <f ca="1">IF(M$4=1, ROUND(GetItaISData!AJ$14/1000, 3), "")</f>
        <v/>
      </c>
      <c r="N14" s="58" t="str">
        <f ca="1">IF(N$4=1, ROUND(GetItaISData!AK$14/1000, 3), "")</f>
        <v/>
      </c>
    </row>
    <row r="15" spans="1:15" ht="13.2" customHeight="1" x14ac:dyDescent="0.3">
      <c r="A15" s="5">
        <v>7</v>
      </c>
      <c r="B15" s="22" t="s">
        <v>147</v>
      </c>
      <c r="C15" s="58">
        <f ca="1">IF(C$4=1, ROUND(GetItaISData!Z$15/1000, 3), "")</f>
        <v>0</v>
      </c>
      <c r="D15" s="58">
        <f ca="1">IF(D$4=1, ROUND(GetItaISData!AA$15/1000, 3), "")</f>
        <v>0</v>
      </c>
      <c r="E15" s="58">
        <f ca="1">IF(E$4=1, ROUND(GetItaISData!AB$15/1000, 3), "")</f>
        <v>0</v>
      </c>
      <c r="F15" s="58" t="str">
        <f ca="1">IF(F$4=1, ROUND(GetItaISData!AC$15/1000, 3), "")</f>
        <v/>
      </c>
      <c r="G15" s="58" t="str">
        <f ca="1">IF(G$4=1, ROUND(GetItaISData!AD$15/1000, 3), "")</f>
        <v/>
      </c>
      <c r="H15" s="58" t="str">
        <f ca="1">IF(H$4=1, ROUND(GetItaISData!AE$15/1000, 3), "")</f>
        <v/>
      </c>
      <c r="I15" s="58" t="str">
        <f ca="1">IF(I$4=1, ROUND(GetItaISData!AF$15/1000, 3), "")</f>
        <v/>
      </c>
      <c r="J15" s="58" t="str">
        <f ca="1">IF(J$4=1, ROUND(GetItaISData!AG$15/1000, 3), "")</f>
        <v/>
      </c>
      <c r="K15" s="58" t="str">
        <f ca="1">IF(K$4=1, ROUND(GetItaISData!AH$15/1000, 3), "")</f>
        <v/>
      </c>
      <c r="L15" s="58" t="str">
        <f ca="1">IF(L$4=1, ROUND(GetItaISData!AI$15/1000, 3), "")</f>
        <v/>
      </c>
      <c r="M15" s="58" t="str">
        <f ca="1">IF(M$4=1, ROUND(GetItaISData!AJ$15/1000, 3), "")</f>
        <v/>
      </c>
      <c r="N15" s="58" t="str">
        <f ca="1">IF(N$4=1, ROUND(GetItaISData!AK$15/1000, 3), "")</f>
        <v/>
      </c>
    </row>
    <row r="16" spans="1:15" ht="13.2" customHeight="1" x14ac:dyDescent="0.3">
      <c r="A16" s="5">
        <v>8</v>
      </c>
      <c r="B16" s="22" t="s">
        <v>98</v>
      </c>
      <c r="C16" s="58">
        <f ca="1">IF(AND(C$4=1, C$2=1), C17+C18, IF(AND(C$4=1, C$2=0), "n.a.", ""))</f>
        <v>0</v>
      </c>
      <c r="D16" s="58">
        <f t="shared" ref="D16:N16" ca="1" si="5">IF(AND(D$4=1, D$2=1), D17+D18, IF(AND(D$4=1, D$2=0), "n.a.", ""))</f>
        <v>0</v>
      </c>
      <c r="E16" s="58" t="str">
        <f t="shared" ca="1" si="5"/>
        <v>n.a.</v>
      </c>
      <c r="F16" s="58" t="str">
        <f t="shared" ca="1" si="5"/>
        <v/>
      </c>
      <c r="G16" s="58" t="str">
        <f t="shared" ca="1" si="5"/>
        <v/>
      </c>
      <c r="H16" s="58" t="str">
        <f t="shared" ca="1" si="5"/>
        <v/>
      </c>
      <c r="I16" s="58" t="str">
        <f t="shared" ca="1" si="5"/>
        <v/>
      </c>
      <c r="J16" s="58" t="str">
        <f t="shared" ca="1" si="5"/>
        <v/>
      </c>
      <c r="K16" s="58" t="str">
        <f t="shared" ca="1" si="5"/>
        <v/>
      </c>
      <c r="L16" s="58" t="str">
        <f t="shared" ca="1" si="5"/>
        <v/>
      </c>
      <c r="M16" s="58" t="str">
        <f t="shared" ca="1" si="5"/>
        <v/>
      </c>
      <c r="N16" s="58" t="str">
        <f t="shared" ca="1" si="5"/>
        <v/>
      </c>
    </row>
    <row r="17" spans="1:14" ht="13.2" customHeight="1" x14ac:dyDescent="0.3">
      <c r="A17" s="5">
        <v>9</v>
      </c>
      <c r="B17" s="22" t="s">
        <v>148</v>
      </c>
      <c r="C17" s="58">
        <f ca="1">IF(AND(C$4=1,C$2=1),C14-C20,IF(AND(C$4=1,C$2=0),"n.a.",""))</f>
        <v>0</v>
      </c>
      <c r="D17" s="58">
        <f t="shared" ref="D17:N17" ca="1" si="6">IF(AND(D$4=1,D$2=1),D14-D20,IF(AND(D$4=1,D$2=0),"n.a.",""))</f>
        <v>0</v>
      </c>
      <c r="E17" s="58" t="str">
        <f t="shared" ca="1" si="6"/>
        <v>n.a.</v>
      </c>
      <c r="F17" s="58" t="str">
        <f t="shared" ca="1" si="6"/>
        <v/>
      </c>
      <c r="G17" s="58" t="str">
        <f t="shared" ca="1" si="6"/>
        <v/>
      </c>
      <c r="H17" s="58" t="str">
        <f t="shared" ca="1" si="6"/>
        <v/>
      </c>
      <c r="I17" s="58" t="str">
        <f t="shared" ca="1" si="6"/>
        <v/>
      </c>
      <c r="J17" s="58" t="str">
        <f t="shared" ca="1" si="6"/>
        <v/>
      </c>
      <c r="K17" s="58" t="str">
        <f t="shared" ca="1" si="6"/>
        <v/>
      </c>
      <c r="L17" s="58" t="str">
        <f t="shared" ca="1" si="6"/>
        <v/>
      </c>
      <c r="M17" s="58" t="str">
        <f t="shared" ca="1" si="6"/>
        <v/>
      </c>
      <c r="N17" s="58" t="str">
        <f t="shared" ca="1" si="6"/>
        <v/>
      </c>
    </row>
    <row r="18" spans="1:14" ht="13.2" customHeight="1" x14ac:dyDescent="0.3">
      <c r="A18" s="5">
        <v>10</v>
      </c>
      <c r="B18" s="22" t="s">
        <v>89</v>
      </c>
      <c r="C18" s="58">
        <f ca="1">IF(C$4=1, C15-C21, "")</f>
        <v>0</v>
      </c>
      <c r="D18" s="58">
        <f t="shared" ref="D18:N18" ca="1" si="7">IF(D$4=1, D15-D21, "")</f>
        <v>0</v>
      </c>
      <c r="E18" s="58">
        <f t="shared" ca="1" si="7"/>
        <v>0</v>
      </c>
      <c r="F18" s="58" t="str">
        <f t="shared" ca="1" si="7"/>
        <v/>
      </c>
      <c r="G18" s="58" t="str">
        <f t="shared" ca="1" si="7"/>
        <v/>
      </c>
      <c r="H18" s="58" t="str">
        <f t="shared" ca="1" si="7"/>
        <v/>
      </c>
      <c r="I18" s="58" t="str">
        <f t="shared" ca="1" si="7"/>
        <v/>
      </c>
      <c r="J18" s="58" t="str">
        <f t="shared" ca="1" si="7"/>
        <v/>
      </c>
      <c r="K18" s="58" t="str">
        <f t="shared" ca="1" si="7"/>
        <v/>
      </c>
      <c r="L18" s="58" t="str">
        <f t="shared" ca="1" si="7"/>
        <v/>
      </c>
      <c r="M18" s="58" t="str">
        <f t="shared" ca="1" si="7"/>
        <v/>
      </c>
      <c r="N18" s="58" t="str">
        <f t="shared" ca="1" si="7"/>
        <v/>
      </c>
    </row>
    <row r="19" spans="1:14" ht="13.2" customHeight="1" x14ac:dyDescent="0.3">
      <c r="A19" s="110">
        <v>11</v>
      </c>
      <c r="B19" s="22" t="s">
        <v>76</v>
      </c>
      <c r="C19" s="58">
        <f ca="1">IF(AND(C$4=1,C$2=1),C20+C21,IF(AND(C$4=1,C$2=0),"n.a.",""))</f>
        <v>0</v>
      </c>
      <c r="D19" s="58">
        <f t="shared" ref="D19:N19" ca="1" si="8">IF(AND(D$4=1,D$2=1),D20+D21,IF(AND(D$4=1,D$2=0),"n.a.",""))</f>
        <v>0</v>
      </c>
      <c r="E19" s="58" t="str">
        <f t="shared" ca="1" si="8"/>
        <v>n.a.</v>
      </c>
      <c r="F19" s="58" t="str">
        <f t="shared" ca="1" si="8"/>
        <v/>
      </c>
      <c r="G19" s="58" t="str">
        <f t="shared" ca="1" si="8"/>
        <v/>
      </c>
      <c r="H19" s="58" t="str">
        <f t="shared" ca="1" si="8"/>
        <v/>
      </c>
      <c r="I19" s="58" t="str">
        <f t="shared" ca="1" si="8"/>
        <v/>
      </c>
      <c r="J19" s="58" t="str">
        <f t="shared" ca="1" si="8"/>
        <v/>
      </c>
      <c r="K19" s="58" t="str">
        <f t="shared" ca="1" si="8"/>
        <v/>
      </c>
      <c r="L19" s="58" t="str">
        <f t="shared" ca="1" si="8"/>
        <v/>
      </c>
      <c r="M19" s="58" t="str">
        <f t="shared" ca="1" si="8"/>
        <v/>
      </c>
      <c r="N19" s="58" t="str">
        <f t="shared" ca="1" si="8"/>
        <v/>
      </c>
    </row>
    <row r="20" spans="1:14" ht="13.2" customHeight="1" x14ac:dyDescent="0.3">
      <c r="A20" s="5">
        <v>12</v>
      </c>
      <c r="B20" s="22" t="s">
        <v>149</v>
      </c>
      <c r="C20" s="58">
        <f ca="1">IF(AND(C$4=1,C$2=1),C23+C26,IF(AND(C$4=1,C$2=0),"n.a.",""))</f>
        <v>0</v>
      </c>
      <c r="D20" s="58">
        <f t="shared" ref="D20:N20" ca="1" si="9">IF(AND(D$4=1,D$2=1),D23+D26,IF(AND(D$4=1,D$2=0),"n.a.",""))</f>
        <v>0</v>
      </c>
      <c r="E20" s="58" t="str">
        <f t="shared" ca="1" si="9"/>
        <v>n.a.</v>
      </c>
      <c r="F20" s="58" t="str">
        <f t="shared" ca="1" si="9"/>
        <v/>
      </c>
      <c r="G20" s="58" t="str">
        <f t="shared" ca="1" si="9"/>
        <v/>
      </c>
      <c r="H20" s="58" t="str">
        <f t="shared" ca="1" si="9"/>
        <v/>
      </c>
      <c r="I20" s="58" t="str">
        <f t="shared" ca="1" si="9"/>
        <v/>
      </c>
      <c r="J20" s="58" t="str">
        <f t="shared" ca="1" si="9"/>
        <v/>
      </c>
      <c r="K20" s="58" t="str">
        <f t="shared" ca="1" si="9"/>
        <v/>
      </c>
      <c r="L20" s="58" t="str">
        <f t="shared" ca="1" si="9"/>
        <v/>
      </c>
      <c r="M20" s="58" t="str">
        <f t="shared" ca="1" si="9"/>
        <v/>
      </c>
      <c r="N20" s="58" t="str">
        <f t="shared" ca="1" si="9"/>
        <v/>
      </c>
    </row>
    <row r="21" spans="1:14" ht="13.2" customHeight="1" x14ac:dyDescent="0.3">
      <c r="A21" s="5">
        <v>13</v>
      </c>
      <c r="B21" s="22" t="s">
        <v>89</v>
      </c>
      <c r="C21" s="58">
        <f ca="1">IF(C$4=1, C24+C27, "")</f>
        <v>0</v>
      </c>
      <c r="D21" s="58">
        <f t="shared" ref="D21:N21" ca="1" si="10">IF(D$4=1, D24+D27, "")</f>
        <v>0</v>
      </c>
      <c r="E21" s="58">
        <f t="shared" ca="1" si="10"/>
        <v>0</v>
      </c>
      <c r="F21" s="58" t="str">
        <f t="shared" ca="1" si="10"/>
        <v/>
      </c>
      <c r="G21" s="58" t="str">
        <f t="shared" ca="1" si="10"/>
        <v/>
      </c>
      <c r="H21" s="58" t="str">
        <f t="shared" ca="1" si="10"/>
        <v/>
      </c>
      <c r="I21" s="58" t="str">
        <f t="shared" ca="1" si="10"/>
        <v/>
      </c>
      <c r="J21" s="58" t="str">
        <f t="shared" ca="1" si="10"/>
        <v/>
      </c>
      <c r="K21" s="58" t="str">
        <f t="shared" ca="1" si="10"/>
        <v/>
      </c>
      <c r="L21" s="58" t="str">
        <f t="shared" ca="1" si="10"/>
        <v/>
      </c>
      <c r="M21" s="58" t="str">
        <f t="shared" ca="1" si="10"/>
        <v/>
      </c>
      <c r="N21" s="58" t="str">
        <f t="shared" ca="1" si="10"/>
        <v/>
      </c>
    </row>
    <row r="22" spans="1:14" ht="13.2" customHeight="1" x14ac:dyDescent="0.3">
      <c r="A22" s="5">
        <v>14</v>
      </c>
      <c r="B22" s="22" t="s">
        <v>97</v>
      </c>
      <c r="C22" s="58">
        <f ca="1">IF(AND(C$4=1,C$2=1),C23+C24,IF(AND(C$4=1,C$2=0),"n.a.",""))</f>
        <v>0</v>
      </c>
      <c r="D22" s="58">
        <f t="shared" ref="D22:N22" ca="1" si="11">IF(AND(D$4=1,D$2=1),D23+D24,IF(AND(D$4=1,D$2=0),"n.a.",""))</f>
        <v>0</v>
      </c>
      <c r="E22" s="58" t="str">
        <f t="shared" ca="1" si="11"/>
        <v>n.a.</v>
      </c>
      <c r="F22" s="58" t="str">
        <f t="shared" ca="1" si="11"/>
        <v/>
      </c>
      <c r="G22" s="58" t="str">
        <f t="shared" ca="1" si="11"/>
        <v/>
      </c>
      <c r="H22" s="58" t="str">
        <f t="shared" ca="1" si="11"/>
        <v/>
      </c>
      <c r="I22" s="58" t="str">
        <f t="shared" ca="1" si="11"/>
        <v/>
      </c>
      <c r="J22" s="58" t="str">
        <f t="shared" ca="1" si="11"/>
        <v/>
      </c>
      <c r="K22" s="58" t="str">
        <f t="shared" ca="1" si="11"/>
        <v/>
      </c>
      <c r="L22" s="58" t="str">
        <f t="shared" ca="1" si="11"/>
        <v/>
      </c>
      <c r="M22" s="58" t="str">
        <f t="shared" ca="1" si="11"/>
        <v/>
      </c>
      <c r="N22" s="58" t="str">
        <f t="shared" ca="1" si="11"/>
        <v/>
      </c>
    </row>
    <row r="23" spans="1:14" ht="13.2" customHeight="1" x14ac:dyDescent="0.3">
      <c r="A23" s="5">
        <v>15</v>
      </c>
      <c r="B23" s="22" t="s">
        <v>150</v>
      </c>
      <c r="C23" s="199">
        <f ca="1">IF(AND(C$4=1,C$2=1), ROUND(AmneData!C$23/1000, 3), IF(AND(C$4=1,C$2=0), "n.a.", ""))</f>
        <v>0</v>
      </c>
      <c r="D23" s="199">
        <f ca="1">IF(AND(D$4=1,D$2=1), ROUND(AmneData!D$23/1000, 3), IF(AND(D$4=1,D$2=0), "n.a.", ""))</f>
        <v>0</v>
      </c>
      <c r="E23" s="199" t="str">
        <f ca="1">IF(AND(E$4=1,E$2=1), ROUND(AmneData!E$23/1000, 3), IF(AND(E$4=1,E$2=0), "n.a.", ""))</f>
        <v>n.a.</v>
      </c>
      <c r="F23" s="199" t="str">
        <f ca="1">IF(AND(F$4=1,F$2=1), ROUND(AmneData!F$23/1000, 3), IF(AND(F$4=1,F$2=0), "n.a.", ""))</f>
        <v/>
      </c>
      <c r="G23" s="199" t="str">
        <f ca="1">IF(AND(G$4=1,G$2=1), ROUND(AmneData!G$23/1000, 3), IF(AND(G$4=1,G$2=0), "n.a.", ""))</f>
        <v/>
      </c>
      <c r="H23" s="199" t="str">
        <f ca="1">IF(AND(H$4=1,H$2=1), ROUND(AmneData!H$23/1000, 3), IF(AND(H$4=1,H$2=0), "n.a.", ""))</f>
        <v/>
      </c>
      <c r="I23" s="199" t="str">
        <f ca="1">IF(AND(I$4=1,I$2=1), ROUND(AmneData!I$23/1000, 3), IF(AND(I$4=1,I$2=0), "n.a.", ""))</f>
        <v/>
      </c>
      <c r="J23" s="199" t="str">
        <f ca="1">IF(AND(J$4=1,J$2=1), ROUND(AmneData!J$23/1000, 3), IF(AND(J$4=1,J$2=0), "n.a.", ""))</f>
        <v/>
      </c>
      <c r="K23" s="199" t="str">
        <f ca="1">IF(AND(K$4=1,K$2=1), ROUND(AmneData!K$23/1000, 3), IF(AND(K$4=1,K$2=0), "n.a.", ""))</f>
        <v/>
      </c>
      <c r="L23" s="199" t="str">
        <f ca="1">IF(AND(L$4=1,L$2=1), ROUND(AmneData!L$23/1000, 3), IF(AND(L$4=1,L$2=0), "n.a.", ""))</f>
        <v/>
      </c>
      <c r="M23" s="199" t="str">
        <f ca="1">IF(AND(M$4=1,M$2=1), ROUND(AmneData!M$23/1000, 3), IF(AND(M$4=1,M$2=0), "n.a.", ""))</f>
        <v/>
      </c>
      <c r="N23" s="199" t="str">
        <f ca="1">IF(AND(N$4=1,N$2=1), ROUND(AmneData!N$23/1000, 3), IF(AND(N$4=1,N$2=0), "n.a.", ""))</f>
        <v/>
      </c>
    </row>
    <row r="24" spans="1:14" ht="13.2" customHeight="1" x14ac:dyDescent="0.3">
      <c r="A24" s="5">
        <v>16</v>
      </c>
      <c r="B24" s="22" t="s">
        <v>77</v>
      </c>
      <c r="C24" s="58">
        <f ca="1">IF(C$4=1, ROUND(GetItaISData!Z$24/1000, 3), "")</f>
        <v>0</v>
      </c>
      <c r="D24" s="58">
        <f ca="1">IF(D$4=1, ROUND(GetItaISData!AA$24/1000, 3), "")</f>
        <v>0</v>
      </c>
      <c r="E24" s="58">
        <f ca="1">IF(E$4=1, ROUND(GetItaISData!AB$24/1000, 3), "")</f>
        <v>0</v>
      </c>
      <c r="F24" s="58" t="str">
        <f ca="1">IF(F$4=1, ROUND(GetItaISData!AC$24/1000, 3), "")</f>
        <v/>
      </c>
      <c r="G24" s="58" t="str">
        <f ca="1">IF(G$4=1, ROUND(GetItaISData!AD$24/1000, 3), "")</f>
        <v/>
      </c>
      <c r="H24" s="58" t="str">
        <f ca="1">IF(H$4=1, ROUND(GetItaISData!AE$24/1000, 3), "")</f>
        <v/>
      </c>
      <c r="I24" s="58" t="str">
        <f ca="1">IF(I$4=1, ROUND(GetItaISData!AF$24/1000, 3), "")</f>
        <v/>
      </c>
      <c r="J24" s="58" t="str">
        <f ca="1">IF(J$4=1, ROUND(GetItaISData!AG$24/1000, 3), "")</f>
        <v/>
      </c>
      <c r="K24" s="58" t="str">
        <f ca="1">IF(K$4=1, ROUND(GetItaISData!AH$24/1000, 3), "")</f>
        <v/>
      </c>
      <c r="L24" s="58" t="str">
        <f ca="1">IF(L$4=1, ROUND(GetItaISData!AI$24/1000, 3), "")</f>
        <v/>
      </c>
      <c r="M24" s="58" t="str">
        <f ca="1">IF(M$4=1, ROUND(GetItaISData!AJ$24/1000, 3), "")</f>
        <v/>
      </c>
      <c r="N24" s="58" t="str">
        <f ca="1">IF(N$4=1, ROUND(GetItaISData!AK$24/1000, 3), "")</f>
        <v/>
      </c>
    </row>
    <row r="25" spans="1:14" ht="13.2" customHeight="1" x14ac:dyDescent="0.3">
      <c r="A25" s="5">
        <v>17</v>
      </c>
      <c r="B25" s="22" t="s">
        <v>96</v>
      </c>
      <c r="C25" s="58">
        <f ca="1">IF(AND(C$4=1,C$2=1), C26+C27, IF(AND(C$4=1,C$2=0), "n.a.", ""))</f>
        <v>0</v>
      </c>
      <c r="D25" s="58">
        <f t="shared" ref="D25:N25" ca="1" si="12">IF(AND(D$4=1,D$2=1), D26+D27, IF(AND(D$4=1,D$2=0), "n.a.", ""))</f>
        <v>0</v>
      </c>
      <c r="E25" s="58" t="str">
        <f t="shared" ca="1" si="12"/>
        <v>n.a.</v>
      </c>
      <c r="F25" s="58" t="str">
        <f t="shared" ca="1" si="12"/>
        <v/>
      </c>
      <c r="G25" s="58" t="str">
        <f t="shared" ca="1" si="12"/>
        <v/>
      </c>
      <c r="H25" s="58" t="str">
        <f t="shared" ca="1" si="12"/>
        <v/>
      </c>
      <c r="I25" s="58" t="str">
        <f t="shared" ca="1" si="12"/>
        <v/>
      </c>
      <c r="J25" s="58" t="str">
        <f t="shared" ca="1" si="12"/>
        <v/>
      </c>
      <c r="K25" s="58" t="str">
        <f t="shared" ca="1" si="12"/>
        <v/>
      </c>
      <c r="L25" s="58" t="str">
        <f t="shared" ca="1" si="12"/>
        <v/>
      </c>
      <c r="M25" s="58" t="str">
        <f t="shared" ca="1" si="12"/>
        <v/>
      </c>
      <c r="N25" s="58" t="str">
        <f t="shared" ca="1" si="12"/>
        <v/>
      </c>
    </row>
    <row r="26" spans="1:14" ht="13.2" customHeight="1" x14ac:dyDescent="0.3">
      <c r="A26" s="5">
        <v>18</v>
      </c>
      <c r="B26" s="22" t="s">
        <v>151</v>
      </c>
      <c r="C26" s="58">
        <f ca="1">IF(AND(C$4=1,C$2=1), ROUND(AmneData!C$26/1000, 3), IF(AND(C$4=1,C$2=0), "n.a.", ""))</f>
        <v>0</v>
      </c>
      <c r="D26" s="58">
        <f ca="1">IF(AND(D$4=1,D$2=1), ROUND(AmneData!D$26/1000, 3), IF(AND(D$4=1,D$2=0), "n.a.", ""))</f>
        <v>0</v>
      </c>
      <c r="E26" s="58" t="str">
        <f ca="1">IF(AND(E$4=1,E$2=1), ROUND(AmneData!E$26/1000, 3), IF(AND(E$4=1,E$2=0), "n.a.", ""))</f>
        <v>n.a.</v>
      </c>
      <c r="F26" s="58" t="str">
        <f ca="1">IF(AND(F$4=1,F$2=1), ROUND(AmneData!F$26/1000, 3), IF(AND(F$4=1,F$2=0), "n.a.", ""))</f>
        <v/>
      </c>
      <c r="G26" s="58" t="str">
        <f ca="1">IF(AND(G$4=1,G$2=1), ROUND(AmneData!G$26/1000, 3), IF(AND(G$4=1,G$2=0), "n.a.", ""))</f>
        <v/>
      </c>
      <c r="H26" s="58" t="str">
        <f ca="1">IF(AND(H$4=1,H$2=1), ROUND(AmneData!H$26/1000, 3), IF(AND(H$4=1,H$2=0), "n.a.", ""))</f>
        <v/>
      </c>
      <c r="I26" s="58" t="str">
        <f ca="1">IF(AND(I$4=1,I$2=1), ROUND(AmneData!I$26/1000, 3), IF(AND(I$4=1,I$2=0), "n.a.", ""))</f>
        <v/>
      </c>
      <c r="J26" s="58" t="str">
        <f ca="1">IF(AND(J$4=1,J$2=1), ROUND(AmneData!J$26/1000, 3), IF(AND(J$4=1,J$2=0), "n.a.", ""))</f>
        <v/>
      </c>
      <c r="K26" s="58" t="str">
        <f ca="1">IF(AND(K$4=1,K$2=1), ROUND(AmneData!K$26/1000, 3), IF(AND(K$4=1,K$2=0), "n.a.", ""))</f>
        <v/>
      </c>
      <c r="L26" s="58" t="str">
        <f ca="1">IF(AND(L$4=1,L$2=1), ROUND(AmneData!L$26/1000, 3), IF(AND(L$4=1,L$2=0), "n.a.", ""))</f>
        <v/>
      </c>
      <c r="M26" s="58" t="str">
        <f ca="1">IF(AND(M$4=1,M$2=1), ROUND(AmneData!M$26/1000, 3), IF(AND(M$4=1,M$2=0), "n.a.", ""))</f>
        <v/>
      </c>
      <c r="N26" s="58" t="str">
        <f ca="1">IF(AND(N$4=1,N$2=1), ROUND(AmneData!N$26/1000, 3), IF(AND(N$4=1,N$2=0), "n.a.", ""))</f>
        <v/>
      </c>
    </row>
    <row r="27" spans="1:14" ht="13.2" customHeight="1" x14ac:dyDescent="0.3">
      <c r="A27" s="5">
        <v>19</v>
      </c>
      <c r="B27" s="22" t="s">
        <v>77</v>
      </c>
      <c r="C27" s="58">
        <f ca="1">IF(C$4=1, ROUND(GetItaISData!Z$27/1000, 3), "")</f>
        <v>0</v>
      </c>
      <c r="D27" s="58">
        <f ca="1">IF(D$4=1, ROUND(GetItaISData!AA$27/1000, 3), "")</f>
        <v>0</v>
      </c>
      <c r="E27" s="58">
        <f ca="1">IF(E$4=1, ROUND(GetItaISData!AB$27/1000, 3), "")</f>
        <v>0</v>
      </c>
      <c r="F27" s="58" t="str">
        <f ca="1">IF(F$4=1, ROUND(GetItaISData!AC$27/1000, 3), "")</f>
        <v/>
      </c>
      <c r="G27" s="58" t="str">
        <f ca="1">IF(G$4=1, ROUND(GetItaISData!AD$27/1000, 3), "")</f>
        <v/>
      </c>
      <c r="H27" s="58" t="str">
        <f ca="1">IF(H$4=1, ROUND(GetItaISData!AE$27/1000, 3), "")</f>
        <v/>
      </c>
      <c r="I27" s="58" t="str">
        <f ca="1">IF(I$4=1, ROUND(GetItaISData!AF$27/1000, 3), "")</f>
        <v/>
      </c>
      <c r="J27" s="58" t="str">
        <f ca="1">IF(J$4=1, ROUND(GetItaISData!AG$27/1000, 3), "")</f>
        <v/>
      </c>
      <c r="K27" s="58" t="str">
        <f ca="1">IF(K$4=1, ROUND(GetItaISData!AH$27/1000, 3), "")</f>
        <v/>
      </c>
      <c r="L27" s="58" t="str">
        <f ca="1">IF(L$4=1, ROUND(GetItaISData!AI$27/1000, 3), "")</f>
        <v/>
      </c>
      <c r="M27" s="58" t="str">
        <f ca="1">IF(M$4=1, ROUND(GetItaISData!AJ$27/1000, 3), "")</f>
        <v/>
      </c>
      <c r="N27" s="58" t="str">
        <f ca="1">IF(N$4=1, ROUND(GetItaISData!AK$27/1000, 3), "")</f>
        <v/>
      </c>
    </row>
    <row r="28" spans="1:14" ht="13.2" customHeight="1" x14ac:dyDescent="0.3">
      <c r="A28" s="8"/>
      <c r="B28" s="4"/>
      <c r="C28" s="58"/>
      <c r="D28" s="58"/>
      <c r="E28" s="58"/>
      <c r="F28" s="58"/>
      <c r="G28" s="58"/>
      <c r="H28" s="58"/>
      <c r="I28" s="58"/>
      <c r="J28" s="58"/>
      <c r="K28" s="58"/>
      <c r="L28" s="58"/>
      <c r="M28" s="58"/>
      <c r="N28" s="58"/>
    </row>
    <row r="29" spans="1:14" ht="13.2" customHeight="1" x14ac:dyDescent="0.3">
      <c r="A29" s="5">
        <v>20</v>
      </c>
      <c r="B29" s="71" t="s">
        <v>152</v>
      </c>
      <c r="C29" s="58">
        <f ca="1">IF(C$4=1, ROUND(GetItaISData!Z$29/1000, 3), "")</f>
        <v>0</v>
      </c>
      <c r="D29" s="58">
        <f ca="1">IF(D$4=1, ROUND(GetItaISData!AA$29/1000, 3), "")</f>
        <v>0</v>
      </c>
      <c r="E29" s="58">
        <f ca="1">IF(E$4=1, ROUND(GetItaISData!AB$29/1000, 3), "")</f>
        <v>0</v>
      </c>
      <c r="F29" s="58" t="str">
        <f ca="1">IF(F$4=1, ROUND(GetItaISData!AC$29/1000, 3), "")</f>
        <v/>
      </c>
      <c r="G29" s="58" t="str">
        <f ca="1">IF(G$4=1, ROUND(GetItaISData!AD$29/1000, 3), "")</f>
        <v/>
      </c>
      <c r="H29" s="58" t="str">
        <f ca="1">IF(H$4=1, ROUND(GetItaISData!AE$29/1000, 3), "")</f>
        <v/>
      </c>
      <c r="I29" s="58" t="str">
        <f ca="1">IF(I$4=1, ROUND(GetItaISData!AF$29/1000, 3), "")</f>
        <v/>
      </c>
      <c r="J29" s="58" t="str">
        <f ca="1">IF(J$4=1, ROUND(GetItaISData!AG$29/1000, 3), "")</f>
        <v/>
      </c>
      <c r="K29" s="58" t="str">
        <f ca="1">IF(K$4=1, ROUND(GetItaISData!AH$29/1000, 3), "")</f>
        <v/>
      </c>
      <c r="L29" s="58" t="str">
        <f ca="1">IF(L$4=1, ROUND(GetItaISData!AI$29/1000, 3), "")</f>
        <v/>
      </c>
      <c r="M29" s="58" t="str">
        <f ca="1">IF(M$4=1, ROUND(GetItaISData!AJ$29/1000, 3), "")</f>
        <v/>
      </c>
      <c r="N29" s="58" t="str">
        <f ca="1">IF(N$4=1, ROUND(GetItaISData!AK$29/1000, 3), "")</f>
        <v/>
      </c>
    </row>
    <row r="30" spans="1:14" ht="13.2" customHeight="1" x14ac:dyDescent="0.3">
      <c r="A30" s="5"/>
      <c r="C30" s="58"/>
      <c r="D30" s="58"/>
      <c r="E30" s="58"/>
      <c r="F30" s="58"/>
      <c r="G30" s="58"/>
      <c r="H30" s="58"/>
      <c r="I30" s="58"/>
      <c r="J30" s="58"/>
      <c r="K30" s="58"/>
      <c r="L30" s="58"/>
      <c r="M30" s="58"/>
      <c r="N30" s="58"/>
    </row>
    <row r="31" spans="1:14" ht="13.2" customHeight="1" x14ac:dyDescent="0.3">
      <c r="A31" s="5">
        <v>21</v>
      </c>
      <c r="B31" s="3" t="s">
        <v>153</v>
      </c>
      <c r="C31" s="58">
        <f ca="1">IF(AND(C$4=1,C$2=1),ROUND(AmneData!C$31/1000, 3),IF(AND(C$4=1,C$2=0),"n.a.",""))</f>
        <v>0</v>
      </c>
      <c r="D31" s="58">
        <f ca="1">IF(AND(D$4=1,D$2=1),ROUND(AmneData!D$31/1000, 3),IF(AND(D$4=1,D$2=0),"n.a.",""))</f>
        <v>0</v>
      </c>
      <c r="E31" s="58" t="str">
        <f ca="1">IF(AND(E$4=1,E$2=1),ROUND(AmneData!E$31/1000, 3),IF(AND(E$4=1,E$2=0),"n.a.",""))</f>
        <v>n.a.</v>
      </c>
      <c r="F31" s="58" t="str">
        <f ca="1">IF(AND(F$4=1,F$2=1),ROUND(AmneData!F$31/1000, 3),IF(AND(F$4=1,F$2=0),"n.a.",""))</f>
        <v/>
      </c>
      <c r="G31" s="58" t="str">
        <f ca="1">IF(AND(G$4=1,G$2=1),ROUND(AmneData!G$31/1000, 3),IF(AND(G$4=1,G$2=0),"n.a.",""))</f>
        <v/>
      </c>
      <c r="H31" s="58" t="str">
        <f ca="1">IF(AND(H$4=1,H$2=1),ROUND(AmneData!H$31/1000, 3),IF(AND(H$4=1,H$2=0),"n.a.",""))</f>
        <v/>
      </c>
      <c r="I31" s="58" t="str">
        <f ca="1">IF(AND(I$4=1,I$2=1),ROUND(AmneData!I$31/1000, 3),IF(AND(I$4=1,I$2=0),"n.a.",""))</f>
        <v/>
      </c>
      <c r="J31" s="58" t="str">
        <f ca="1">IF(AND(J$4=1,J$2=1),ROUND(AmneData!J$31/1000, 3),IF(AND(J$4=1,J$2=0),"n.a.",""))</f>
        <v/>
      </c>
      <c r="K31" s="58" t="str">
        <f ca="1">IF(AND(K$4=1,K$2=1),ROUND(AmneData!K$31/1000, 3),IF(AND(K$4=1,K$2=0),"n.a.",""))</f>
        <v/>
      </c>
      <c r="L31" s="58" t="str">
        <f ca="1">IF(AND(L$4=1,L$2=1),ROUND(AmneData!L$31/1000, 3),IF(AND(L$4=1,L$2=0),"n.a.",""))</f>
        <v/>
      </c>
      <c r="M31" s="58" t="str">
        <f ca="1">IF(AND(M$4=1,M$2=1),ROUND(AmneData!M$31/1000, 3),IF(AND(M$4=1,M$2=0),"n.a.",""))</f>
        <v/>
      </c>
      <c r="N31" s="58" t="str">
        <f ca="1">IF(AND(N$4=1,N$2=1),ROUND(AmneData!N$31/1000, 3),IF(AND(N$4=1,N$2=0),"n.a.",""))</f>
        <v/>
      </c>
    </row>
    <row r="32" spans="1:14" ht="13.2" customHeight="1" x14ac:dyDescent="0.3">
      <c r="A32" s="5">
        <v>22</v>
      </c>
      <c r="B32" s="3" t="s">
        <v>154</v>
      </c>
      <c r="C32" s="58">
        <f ca="1">IF(AND(C$4=1,C$2=1), ROUND(AmneData!C32/1000, 3) +C$24, IF(AND(C$4=1,C$2=0), "n.a.", ""))</f>
        <v>0</v>
      </c>
      <c r="D32" s="58">
        <f ca="1">IF(AND(D$4=1,D$2=1), ROUND(AmneData!D32/1000, 3) +D$24, IF(AND(D$4=1,D$2=0), "n.a.", ""))</f>
        <v>0</v>
      </c>
      <c r="E32" s="58" t="str">
        <f ca="1">IF(AND(E$4=1,E$2=1), ROUND(AmneData!E32/1000, 3) +E$24, IF(AND(E$4=1,E$2=0), "n.a.", ""))</f>
        <v>n.a.</v>
      </c>
      <c r="F32" s="58" t="str">
        <f ca="1">IF(AND(F$4=1,F$2=1), ROUND(AmneData!F32/1000, 3) +F$24, IF(AND(F$4=1,F$2=0), "n.a.", ""))</f>
        <v/>
      </c>
      <c r="G32" s="58" t="str">
        <f ca="1">IF(AND(G$4=1,G$2=1), ROUND(AmneData!G32/1000, 3) +G$24, IF(AND(G$4=1,G$2=0), "n.a.", ""))</f>
        <v/>
      </c>
      <c r="H32" s="58" t="str">
        <f ca="1">IF(AND(H$4=1,H$2=1), ROUND(AmneData!H32/1000, 3) +H$24, IF(AND(H$4=1,H$2=0), "n.a.", ""))</f>
        <v/>
      </c>
      <c r="I32" s="58" t="str">
        <f ca="1">IF(AND(I$4=1,I$2=1), ROUND(AmneData!I32/1000, 3) +I$24, IF(AND(I$4=1,I$2=0), "n.a.", ""))</f>
        <v/>
      </c>
      <c r="J32" s="58" t="str">
        <f ca="1">IF(AND(J$4=1,J$2=1), ROUND(AmneData!J32/1000, 3) +J$24, IF(AND(J$4=1,J$2=0), "n.a.", ""))</f>
        <v/>
      </c>
      <c r="K32" s="58" t="str">
        <f ca="1">IF(AND(K$4=1,K$2=1), ROUND(AmneData!K32/1000, 3) +K$24, IF(AND(K$4=1,K$2=0), "n.a.", ""))</f>
        <v/>
      </c>
      <c r="L32" s="58" t="str">
        <f ca="1">IF(AND(L$4=1,L$2=1), ROUND(AmneData!L32/1000, 3) +L$24, IF(AND(L$4=1,L$2=0), "n.a.", ""))</f>
        <v/>
      </c>
      <c r="M32" s="58" t="str">
        <f ca="1">IF(AND(M$4=1,M$2=1), ROUND(AmneData!M32/1000, 3) +M$24, IF(AND(M$4=1,M$2=0), "n.a.", ""))</f>
        <v/>
      </c>
      <c r="N32" s="58" t="str">
        <f ca="1">IF(AND(N$4=1,N$2=1), ROUND(AmneData!N32/1000, 3) +N$24, IF(AND(N$4=1,N$2=0), "n.a.", ""))</f>
        <v/>
      </c>
    </row>
    <row r="33" spans="1:14" ht="13.2" customHeight="1" x14ac:dyDescent="0.3">
      <c r="A33" s="5">
        <v>23</v>
      </c>
      <c r="B33" s="3" t="s">
        <v>95</v>
      </c>
      <c r="C33" s="58">
        <f ca="1">IF(AND(C$4=1,C$2=1), C31-C29-C32-C36, IF(AND(C$4=1,C$2=0), "n.a.",""))</f>
        <v>0</v>
      </c>
      <c r="D33" s="58">
        <f t="shared" ref="D33:N33" ca="1" si="13">IF(AND(D$4=1,D$2=1), D31-D29-D32-D36, IF(AND(D$4=1,D$2=0), "n.a.",""))</f>
        <v>0</v>
      </c>
      <c r="E33" s="58" t="str">
        <f t="shared" ca="1" si="13"/>
        <v>n.a.</v>
      </c>
      <c r="F33" s="58" t="str">
        <f t="shared" ca="1" si="13"/>
        <v/>
      </c>
      <c r="G33" s="58" t="str">
        <f t="shared" ca="1" si="13"/>
        <v/>
      </c>
      <c r="H33" s="58" t="str">
        <f t="shared" ca="1" si="13"/>
        <v/>
      </c>
      <c r="I33" s="58" t="str">
        <f t="shared" ca="1" si="13"/>
        <v/>
      </c>
      <c r="J33" s="58" t="str">
        <f t="shared" ca="1" si="13"/>
        <v/>
      </c>
      <c r="K33" s="58" t="str">
        <f t="shared" ca="1" si="13"/>
        <v/>
      </c>
      <c r="L33" s="58" t="str">
        <f t="shared" ca="1" si="13"/>
        <v/>
      </c>
      <c r="M33" s="58" t="str">
        <f t="shared" ca="1" si="13"/>
        <v/>
      </c>
      <c r="N33" s="58" t="str">
        <f t="shared" ca="1" si="13"/>
        <v/>
      </c>
    </row>
    <row r="34" spans="1:14" ht="13.2" customHeight="1" x14ac:dyDescent="0.3">
      <c r="A34" s="5">
        <v>24</v>
      </c>
      <c r="B34" s="3" t="s">
        <v>94</v>
      </c>
      <c r="C34" s="58">
        <f ca="1">IF(AND(C$4=1,C$2=1), ROUND(AmneData!C$34/1000, 3), IF(AND(C$4=1,C$2=0), "n.a.", ""))</f>
        <v>0</v>
      </c>
      <c r="D34" s="58">
        <f ca="1">IF(AND(D$4=1,D$2=1), ROUND(AmneData!D$34/1000, 3), IF(AND(D$4=1,D$2=0), "n.a.", ""))</f>
        <v>0</v>
      </c>
      <c r="E34" s="58" t="str">
        <f ca="1">IF(AND(E$4=1,E$2=1), ROUND(AmneData!E$34/1000, 3), IF(AND(E$4=1,E$2=0), "n.a.", ""))</f>
        <v>n.a.</v>
      </c>
      <c r="F34" s="58" t="str">
        <f ca="1">IF(AND(F$4=1,F$2=1), ROUND(AmneData!F$34/1000, 3), IF(AND(F$4=1,F$2=0), "n.a.", ""))</f>
        <v/>
      </c>
      <c r="G34" s="58" t="str">
        <f ca="1">IF(AND(G$4=1,G$2=1), ROUND(AmneData!G$34/1000, 3), IF(AND(G$4=1,G$2=0), "n.a.", ""))</f>
        <v/>
      </c>
      <c r="H34" s="58" t="str">
        <f ca="1">IF(AND(H$4=1,H$2=1), ROUND(AmneData!H$34/1000, 3), IF(AND(H$4=1,H$2=0), "n.a.", ""))</f>
        <v/>
      </c>
      <c r="I34" s="58" t="str">
        <f ca="1">IF(AND(I$4=1,I$2=1), ROUND(AmneData!I$34/1000, 3), IF(AND(I$4=1,I$2=0), "n.a.", ""))</f>
        <v/>
      </c>
      <c r="J34" s="58" t="str">
        <f ca="1">IF(AND(J$4=1,J$2=1), ROUND(AmneData!J$34/1000, 3), IF(AND(J$4=1,J$2=0), "n.a.", ""))</f>
        <v/>
      </c>
      <c r="K34" s="58" t="str">
        <f ca="1">IF(AND(K$4=1,K$2=1), ROUND(AmneData!K$34/1000, 3), IF(AND(K$4=1,K$2=0), "n.a.", ""))</f>
        <v/>
      </c>
      <c r="L34" s="58" t="str">
        <f ca="1">IF(AND(L$4=1,L$2=1), ROUND(AmneData!L$34/1000, 3), IF(AND(L$4=1,L$2=0), "n.a.", ""))</f>
        <v/>
      </c>
      <c r="M34" s="58" t="str">
        <f ca="1">IF(AND(M$4=1,M$2=1), ROUND(AmneData!M$34/1000, 3), IF(AND(M$4=1,M$2=0), "n.a.", ""))</f>
        <v/>
      </c>
      <c r="N34" s="58" t="str">
        <f ca="1">IF(AND(N$4=1,N$2=1), ROUND(AmneData!N$34/1000, 3), IF(AND(N$4=1,N$2=0), "n.a.", ""))</f>
        <v/>
      </c>
    </row>
    <row r="35" spans="1:14" ht="13.2" customHeight="1" x14ac:dyDescent="0.3">
      <c r="A35" s="5">
        <v>25</v>
      </c>
      <c r="B35" s="3" t="s">
        <v>93</v>
      </c>
      <c r="C35" s="58">
        <f ca="1">IF(AND(C$4=1,C$2=1), C33-C34, IF(AND(C$4=1,C$2=0),  "n.a.", ""))</f>
        <v>0</v>
      </c>
      <c r="D35" s="58">
        <f t="shared" ref="D35:N35" ca="1" si="14">IF(AND(D$4=1,D$2=1), D33-D34, IF(AND(D$4=1,D$2=0),  "n.a.", ""))</f>
        <v>0</v>
      </c>
      <c r="E35" s="58" t="str">
        <f t="shared" ca="1" si="14"/>
        <v>n.a.</v>
      </c>
      <c r="F35" s="58" t="str">
        <f t="shared" ca="1" si="14"/>
        <v/>
      </c>
      <c r="G35" s="58" t="str">
        <f t="shared" ca="1" si="14"/>
        <v/>
      </c>
      <c r="H35" s="58" t="str">
        <f t="shared" ca="1" si="14"/>
        <v/>
      </c>
      <c r="I35" s="58" t="str">
        <f t="shared" ca="1" si="14"/>
        <v/>
      </c>
      <c r="J35" s="58" t="str">
        <f t="shared" ca="1" si="14"/>
        <v/>
      </c>
      <c r="K35" s="58" t="str">
        <f t="shared" ca="1" si="14"/>
        <v/>
      </c>
      <c r="L35" s="58" t="str">
        <f t="shared" ca="1" si="14"/>
        <v/>
      </c>
      <c r="M35" s="58" t="str">
        <f t="shared" ca="1" si="14"/>
        <v/>
      </c>
      <c r="N35" s="58" t="str">
        <f t="shared" ca="1" si="14"/>
        <v/>
      </c>
    </row>
    <row r="36" spans="1:14" ht="13.2" customHeight="1" x14ac:dyDescent="0.3">
      <c r="A36" s="5">
        <v>26</v>
      </c>
      <c r="B36" s="3" t="s">
        <v>78</v>
      </c>
      <c r="C36" s="58">
        <f ca="1">IF(AND(C$4=1,C$2=1), ROUND(AmneData!C$36/1000, 3), IF(AND(C$4=1,C$2=0),"n.a.", ""))</f>
        <v>0</v>
      </c>
      <c r="D36" s="58">
        <f ca="1">IF(AND(D$4=1,D$2=1), ROUND(AmneData!D$36/1000, 3), IF(AND(D$4=1,D$2=0),"n.a.", ""))</f>
        <v>0</v>
      </c>
      <c r="E36" s="58" t="str">
        <f ca="1">IF(AND(E$4=1,E$2=1), ROUND(AmneData!E$36/1000, 3), IF(AND(E$4=1,E$2=0),"n.a.", ""))</f>
        <v>n.a.</v>
      </c>
      <c r="F36" s="58" t="str">
        <f ca="1">IF(AND(F$4=1,F$2=1), ROUND(AmneData!F$36/1000, 3), IF(AND(F$4=1,F$2=0),"n.a.", ""))</f>
        <v/>
      </c>
      <c r="G36" s="58" t="str">
        <f ca="1">IF(AND(G$4=1,G$2=1), ROUND(AmneData!G$36/1000, 3), IF(AND(G$4=1,G$2=0),"n.a.", ""))</f>
        <v/>
      </c>
      <c r="H36" s="58" t="str">
        <f ca="1">IF(AND(H$4=1,H$2=1), ROUND(AmneData!H$36/1000, 3), IF(AND(H$4=1,H$2=0),"n.a.", ""))</f>
        <v/>
      </c>
      <c r="I36" s="58" t="str">
        <f ca="1">IF(AND(I$4=1,I$2=1), ROUND(AmneData!I$36/1000, 3), IF(AND(I$4=1,I$2=0),"n.a.", ""))</f>
        <v/>
      </c>
      <c r="J36" s="58" t="str">
        <f ca="1">IF(AND(J$4=1,J$2=1), ROUND(AmneData!J$36/1000, 3), IF(AND(J$4=1,J$2=0),"n.a.", ""))</f>
        <v/>
      </c>
      <c r="K36" s="58" t="str">
        <f ca="1">IF(AND(K$4=1,K$2=1), ROUND(AmneData!K$36/1000, 3), IF(AND(K$4=1,K$2=0),"n.a.", ""))</f>
        <v/>
      </c>
      <c r="L36" s="58" t="str">
        <f ca="1">IF(AND(L$4=1,L$2=1), ROUND(AmneData!L$36/1000, 3), IF(AND(L$4=1,L$2=0),"n.a.", ""))</f>
        <v/>
      </c>
      <c r="M36" s="58" t="str">
        <f ca="1">IF(AND(M$4=1,M$2=1), ROUND(AmneData!M$36/1000, 3), IF(AND(M$4=1,M$2=0),"n.a.", ""))</f>
        <v/>
      </c>
      <c r="N36" s="58" t="str">
        <f ca="1">IF(AND(N$4=1,N$2=1), ROUND(AmneData!N$36/1000, 3), IF(AND(N$4=1,N$2=0),"n.a.", ""))</f>
        <v/>
      </c>
    </row>
    <row r="37" spans="1:14" ht="13.2" customHeight="1" x14ac:dyDescent="0.3">
      <c r="A37" s="5">
        <v>27</v>
      </c>
      <c r="B37" s="3" t="s">
        <v>92</v>
      </c>
      <c r="C37" s="58" t="str">
        <f ca="1">IF(AND(C$4=1,C$2=1), IF(AmneData!C37=0, "…", ROUND(AmneData!C37/1000, 3)), IF(AND(C$4=1,C$2=0), "...", ""))</f>
        <v>…</v>
      </c>
      <c r="D37" s="58" t="str">
        <f ca="1">IF(AND(D$4=1,D$2=1), IF(AmneData!D37=0, "…", ROUND(AmneData!D37/1000, 3)), IF(AND(D$4=1,D$2=0), "...", ""))</f>
        <v>…</v>
      </c>
      <c r="E37" s="58" t="str">
        <f ca="1">IF(AND(E$4=1,E$2=1), IF(AmneData!E37=0, "…", ROUND(AmneData!E37/1000, 3)), IF(AND(E$4=1,E$2=0), "...", ""))</f>
        <v>...</v>
      </c>
      <c r="F37" s="58" t="str">
        <f ca="1">IF(AND(F$4=1,F$2=1), IF(AmneData!F37=0, "…", ROUND(AmneData!F37/1000, 3)), IF(AND(F$4=1,F$2=0), "...", ""))</f>
        <v/>
      </c>
      <c r="G37" s="58" t="str">
        <f ca="1">IF(AND(G$4=1,G$2=1), IF(AmneData!G37=0, "…", ROUND(AmneData!G37/1000, 3)), IF(AND(G$4=1,G$2=0), "...", ""))</f>
        <v/>
      </c>
      <c r="H37" s="58" t="str">
        <f ca="1">IF(AND(H$4=1,H$2=1), IF(AmneData!H37=0, "…", ROUND(AmneData!H37/1000, 3)), IF(AND(H$4=1,H$2=0), "...", ""))</f>
        <v/>
      </c>
      <c r="I37" s="58" t="str">
        <f ca="1">IF(AND(I$4=1,I$2=1), IF(AmneData!I37=0, "…", ROUND(AmneData!I37/1000, 3)), IF(AND(I$4=1,I$2=0), "...", ""))</f>
        <v/>
      </c>
      <c r="J37" s="58" t="str">
        <f ca="1">IF(AND(J$4=1,J$2=1), IF(AmneData!J37=0, "…", ROUND(AmneData!J37/1000, 3)), IF(AND(J$4=1,J$2=0), "...", ""))</f>
        <v/>
      </c>
      <c r="K37" s="58" t="str">
        <f ca="1">IF(AND(K$4=1,K$2=1), IF(AmneData!K37=0, "…", ROUND(AmneData!K37/1000, 3)), IF(AND(K$4=1,K$2=0), "...", ""))</f>
        <v/>
      </c>
      <c r="L37" s="58" t="str">
        <f ca="1">IF(AND(L$4=1,L$2=1), IF(AmneData!L37=0, "…", ROUND(AmneData!L37/1000, 3)), IF(AND(L$4=1,L$2=0), "...", ""))</f>
        <v/>
      </c>
      <c r="M37" s="58" t="str">
        <f ca="1">IF(AND(M$4=1,M$2=1), IF(AmneData!M37=0, "…", ROUND(AmneData!M37/1000, 3)), IF(AND(M$4=1,M$2=0), "...", ""))</f>
        <v/>
      </c>
      <c r="N37" s="58" t="str">
        <f ca="1">IF(AND(N$4=1,N$2=1), IF(AmneData!N37=0, "…", ROUND(AmneData!N37/1000, 3)), IF(AND(N$4=1,N$2=0), "...", ""))</f>
        <v/>
      </c>
    </row>
    <row r="38" spans="1:14" ht="13.2" customHeight="1" x14ac:dyDescent="0.3">
      <c r="A38" s="5"/>
      <c r="B38" s="3"/>
      <c r="C38" s="58"/>
      <c r="D38" s="58"/>
      <c r="E38" s="58"/>
      <c r="F38" s="58"/>
      <c r="G38" s="58"/>
      <c r="H38" s="58"/>
      <c r="I38" s="58"/>
      <c r="J38" s="58"/>
      <c r="K38" s="58"/>
      <c r="L38" s="58"/>
      <c r="M38" s="58"/>
      <c r="N38" s="58"/>
    </row>
    <row r="39" spans="1:14" ht="13.2" customHeight="1" x14ac:dyDescent="0.3">
      <c r="A39" s="5">
        <v>28</v>
      </c>
      <c r="B39" s="32" t="s">
        <v>41</v>
      </c>
      <c r="C39" s="58">
        <f ca="1">IF(C$4=1, C40+C44,"")</f>
        <v>0</v>
      </c>
      <c r="D39" s="58">
        <f t="shared" ref="D39:N39" ca="1" si="15">IF(D$4=1, D40+D44,"")</f>
        <v>0</v>
      </c>
      <c r="E39" s="58">
        <f t="shared" ca="1" si="15"/>
        <v>0</v>
      </c>
      <c r="F39" s="58" t="str">
        <f t="shared" ca="1" si="15"/>
        <v/>
      </c>
      <c r="G39" s="58" t="str">
        <f t="shared" ca="1" si="15"/>
        <v/>
      </c>
      <c r="H39" s="58" t="str">
        <f t="shared" ca="1" si="15"/>
        <v/>
      </c>
      <c r="I39" s="58" t="str">
        <f t="shared" ca="1" si="15"/>
        <v/>
      </c>
      <c r="J39" s="58" t="str">
        <f t="shared" ca="1" si="15"/>
        <v/>
      </c>
      <c r="K39" s="58" t="str">
        <f t="shared" ca="1" si="15"/>
        <v/>
      </c>
      <c r="L39" s="58" t="str">
        <f t="shared" ca="1" si="15"/>
        <v/>
      </c>
      <c r="M39" s="58" t="str">
        <f t="shared" ca="1" si="15"/>
        <v/>
      </c>
      <c r="N39" s="58" t="str">
        <f t="shared" ca="1" si="15"/>
        <v/>
      </c>
    </row>
    <row r="40" spans="1:14" ht="13.2" customHeight="1" x14ac:dyDescent="0.3">
      <c r="A40" s="5">
        <v>29</v>
      </c>
      <c r="B40" s="3" t="s">
        <v>87</v>
      </c>
      <c r="C40" s="58">
        <f ca="1">IF(C$4=1, C41+C42+C43,"")</f>
        <v>0</v>
      </c>
      <c r="D40" s="58">
        <f t="shared" ref="D40:N40" ca="1" si="16">IF(D$4=1, D41+D42+D43,"")</f>
        <v>0</v>
      </c>
      <c r="E40" s="58">
        <f t="shared" ca="1" si="16"/>
        <v>0</v>
      </c>
      <c r="F40" s="58" t="str">
        <f t="shared" ca="1" si="16"/>
        <v/>
      </c>
      <c r="G40" s="58" t="str">
        <f t="shared" ca="1" si="16"/>
        <v/>
      </c>
      <c r="H40" s="58" t="str">
        <f t="shared" ca="1" si="16"/>
        <v/>
      </c>
      <c r="I40" s="58" t="str">
        <f t="shared" ca="1" si="16"/>
        <v/>
      </c>
      <c r="J40" s="58" t="str">
        <f t="shared" ca="1" si="16"/>
        <v/>
      </c>
      <c r="K40" s="58" t="str">
        <f t="shared" ca="1" si="16"/>
        <v/>
      </c>
      <c r="L40" s="58" t="str">
        <f t="shared" ca="1" si="16"/>
        <v/>
      </c>
      <c r="M40" s="58" t="str">
        <f t="shared" ca="1" si="16"/>
        <v/>
      </c>
      <c r="N40" s="58" t="str">
        <f t="shared" ca="1" si="16"/>
        <v/>
      </c>
    </row>
    <row r="41" spans="1:14" ht="13.2" customHeight="1" x14ac:dyDescent="0.3">
      <c r="A41" s="5">
        <v>30</v>
      </c>
      <c r="B41" s="22" t="s">
        <v>155</v>
      </c>
      <c r="C41" s="58">
        <f ca="1">IF(C$4=1, ROUND(GetItaISData!Z$41/1000, 3), "")</f>
        <v>0</v>
      </c>
      <c r="D41" s="58">
        <f ca="1">IF(D$4=1, ROUND(GetItaISData!AA$41/1000, 3), "")</f>
        <v>0</v>
      </c>
      <c r="E41" s="58">
        <f ca="1">IF(E$4=1, ROUND(GetItaISData!AB$41/1000, 3), "")</f>
        <v>0</v>
      </c>
      <c r="F41" s="58" t="str">
        <f ca="1">IF(F$4=1, ROUND(GetItaISData!AC$41/1000, 3), "")</f>
        <v/>
      </c>
      <c r="G41" s="58" t="str">
        <f ca="1">IF(G$4=1, ROUND(GetItaISData!AD$41/1000, 3), "")</f>
        <v/>
      </c>
      <c r="H41" s="58" t="str">
        <f ca="1">IF(H$4=1, ROUND(GetItaISData!AE$41/1000, 3), "")</f>
        <v/>
      </c>
      <c r="I41" s="58" t="str">
        <f ca="1">IF(I$4=1, ROUND(GetItaISData!AF$41/1000, 3), "")</f>
        <v/>
      </c>
      <c r="J41" s="58" t="str">
        <f ca="1">IF(J$4=1, ROUND(GetItaISData!AG$41/1000, 3), "")</f>
        <v/>
      </c>
      <c r="K41" s="58" t="str">
        <f ca="1">IF(K$4=1, ROUND(GetItaISData!AH$41/1000, 3), "")</f>
        <v/>
      </c>
      <c r="L41" s="58" t="str">
        <f ca="1">IF(L$4=1, ROUND(GetItaISData!AI$41/1000, 3), "")</f>
        <v/>
      </c>
      <c r="M41" s="58" t="str">
        <f ca="1">IF(M$4=1, ROUND(GetItaISData!AJ$41/1000, 3), "")</f>
        <v/>
      </c>
      <c r="N41" s="58" t="str">
        <f ca="1">IF(N$4=1, ROUND(GetItaISData!AK$41/1000, 3), "")</f>
        <v/>
      </c>
    </row>
    <row r="42" spans="1:14" ht="13.2" customHeight="1" x14ac:dyDescent="0.3">
      <c r="A42" s="5">
        <v>31</v>
      </c>
      <c r="B42" s="22" t="s">
        <v>156</v>
      </c>
      <c r="C42" s="58">
        <f ca="1">IF(C$4=1, ROUND(GetItaISData!Z$42/1000, 3), "")</f>
        <v>0</v>
      </c>
      <c r="D42" s="58">
        <f ca="1">IF(D$4=1, ROUND(GetItaISData!AA$42/1000, 3), "")</f>
        <v>0</v>
      </c>
      <c r="E42" s="58">
        <f ca="1">IF(E$4=1, ROUND(GetItaISData!AB$42/1000, 3), "")</f>
        <v>0</v>
      </c>
      <c r="F42" s="58" t="str">
        <f ca="1">IF(F$4=1, ROUND(GetItaISData!AC$42/1000, 3), "")</f>
        <v/>
      </c>
      <c r="G42" s="58" t="str">
        <f ca="1">IF(G$4=1, ROUND(GetItaISData!AD$42/1000, 3), "")</f>
        <v/>
      </c>
      <c r="H42" s="58" t="str">
        <f ca="1">IF(H$4=1, ROUND(GetItaISData!AE$42/1000, 3), "")</f>
        <v/>
      </c>
      <c r="I42" s="58" t="str">
        <f ca="1">IF(I$4=1, ROUND(GetItaISData!AF$42/1000, 3), "")</f>
        <v/>
      </c>
      <c r="J42" s="58" t="str">
        <f ca="1">IF(J$4=1, ROUND(GetItaISData!AG$42/1000, 3), "")</f>
        <v/>
      </c>
      <c r="K42" s="58" t="str">
        <f ca="1">IF(K$4=1, ROUND(GetItaISData!AH$42/1000, 3), "")</f>
        <v/>
      </c>
      <c r="L42" s="58" t="str">
        <f ca="1">IF(L$4=1, ROUND(GetItaISData!AI$42/1000, 3), "")</f>
        <v/>
      </c>
      <c r="M42" s="58" t="str">
        <f ca="1">IF(M$4=1, ROUND(GetItaISData!AJ$42/1000, 3), "")</f>
        <v/>
      </c>
      <c r="N42" s="58" t="str">
        <f ca="1">IF(N$4=1, ROUND(GetItaISData!AK$42/1000, 3), "")</f>
        <v/>
      </c>
    </row>
    <row r="43" spans="1:14" ht="13.2" customHeight="1" x14ac:dyDescent="0.3">
      <c r="A43" s="5">
        <v>32</v>
      </c>
      <c r="B43" s="22" t="s">
        <v>157</v>
      </c>
      <c r="C43" s="58">
        <f ca="1">IF(C$4=1, ROUND(GetItaISData!Z$43/1000, 3), "")</f>
        <v>0</v>
      </c>
      <c r="D43" s="58">
        <f ca="1">IF(D$4=1, ROUND(GetItaISData!AA$43/1000, 3), "")</f>
        <v>0</v>
      </c>
      <c r="E43" s="58">
        <f ca="1">IF(E$4=1, ROUND(GetItaISData!AB$43/1000, 3), "")</f>
        <v>0</v>
      </c>
      <c r="F43" s="58" t="str">
        <f ca="1">IF(F$4=1, ROUND(GetItaISData!AC$43/1000, 3), "")</f>
        <v/>
      </c>
      <c r="G43" s="58" t="str">
        <f ca="1">IF(G$4=1, ROUND(GetItaISData!AD$43/1000, 3), "")</f>
        <v/>
      </c>
      <c r="H43" s="58" t="str">
        <f ca="1">IF(H$4=1, ROUND(GetItaISData!AE$43/1000, 3), "")</f>
        <v/>
      </c>
      <c r="I43" s="58" t="str">
        <f ca="1">IF(I$4=1, ROUND(GetItaISData!AF$43/1000, 3), "")</f>
        <v/>
      </c>
      <c r="J43" s="58" t="str">
        <f ca="1">IF(J$4=1, ROUND(GetItaISData!AG$43/1000, 3), "")</f>
        <v/>
      </c>
      <c r="K43" s="58" t="str">
        <f ca="1">IF(K$4=1, ROUND(GetItaISData!AH$43/1000, 3), "")</f>
        <v/>
      </c>
      <c r="L43" s="58" t="str">
        <f ca="1">IF(L$4=1, ROUND(GetItaISData!AI$43/1000, 3), "")</f>
        <v/>
      </c>
      <c r="M43" s="58" t="str">
        <f ca="1">IF(M$4=1, ROUND(GetItaISData!AJ$43/1000, 3), "")</f>
        <v/>
      </c>
      <c r="N43" s="58" t="str">
        <f ca="1">IF(N$4=1, ROUND(GetItaISData!AK$43/1000, 3), "")</f>
        <v/>
      </c>
    </row>
    <row r="44" spans="1:14" ht="13.2" customHeight="1" x14ac:dyDescent="0.3">
      <c r="A44" s="5">
        <v>33</v>
      </c>
      <c r="B44" s="22" t="s">
        <v>158</v>
      </c>
      <c r="C44" s="58">
        <f ca="1">IF(C$4=1, ROUND(GetItaISData!Z$44/1000, 3), "")</f>
        <v>0</v>
      </c>
      <c r="D44" s="58">
        <f ca="1">IF(D$4=1, ROUND(GetItaISData!AA$44/1000, 3), "")</f>
        <v>0</v>
      </c>
      <c r="E44" s="58">
        <f ca="1">IF(E$4=1, ROUND(GetItaISData!AB$44/1000, 3), "")</f>
        <v>0</v>
      </c>
      <c r="F44" s="58" t="str">
        <f ca="1">IF(F$4=1, ROUND(GetItaISData!AC$44/1000, 3), "")</f>
        <v/>
      </c>
      <c r="G44" s="58" t="str">
        <f ca="1">IF(G$4=1, ROUND(GetItaISData!AD$44/1000, 3), "")</f>
        <v/>
      </c>
      <c r="H44" s="58" t="str">
        <f ca="1">IF(H$4=1, ROUND(GetItaISData!AE$44/1000, 3), "")</f>
        <v/>
      </c>
      <c r="I44" s="58" t="str">
        <f ca="1">IF(I$4=1, ROUND(GetItaISData!AF$44/1000, 3), "")</f>
        <v/>
      </c>
      <c r="J44" s="58" t="str">
        <f ca="1">IF(J$4=1, ROUND(GetItaISData!AG$44/1000, 3), "")</f>
        <v/>
      </c>
      <c r="K44" s="58" t="str">
        <f ca="1">IF(K$4=1, ROUND(GetItaISData!AH$44/1000, 3), "")</f>
        <v/>
      </c>
      <c r="L44" s="58" t="str">
        <f ca="1">IF(L$4=1, ROUND(GetItaISData!AI$44/1000, 3), "")</f>
        <v/>
      </c>
      <c r="M44" s="58" t="str">
        <f ca="1">IF(M$4=1, ROUND(GetItaISData!AJ$44/1000, 3), "")</f>
        <v/>
      </c>
      <c r="N44" s="58" t="str">
        <f ca="1">IF(N$4=1, ROUND(GetItaISData!AK$44/1000, 3), "")</f>
        <v/>
      </c>
    </row>
    <row r="45" spans="1:14" ht="13.2" customHeight="1" x14ac:dyDescent="0.3">
      <c r="A45" s="5"/>
      <c r="C45" s="58"/>
      <c r="D45" s="58"/>
      <c r="E45" s="58"/>
      <c r="F45" s="58"/>
      <c r="G45" s="58"/>
      <c r="H45" s="58"/>
      <c r="I45" s="58"/>
      <c r="J45" s="58"/>
      <c r="K45" s="58"/>
      <c r="L45" s="58"/>
      <c r="M45" s="58"/>
      <c r="N45" s="58"/>
    </row>
    <row r="46" spans="1:14" ht="13.2" customHeight="1" x14ac:dyDescent="0.3">
      <c r="A46" s="5">
        <v>34</v>
      </c>
      <c r="B46" s="32" t="s">
        <v>205</v>
      </c>
      <c r="C46" s="58">
        <f ca="1">IF(C$4=1, ROUND(GetItaISData!Z$46/1000, 3), "")</f>
        <v>0</v>
      </c>
      <c r="D46" s="58">
        <f ca="1">IF(D$4=1, ROUND(GetItaISData!AA$46/1000, 3), "")</f>
        <v>0</v>
      </c>
      <c r="E46" s="58">
        <f ca="1">IF(E$4=1, ROUND(GetItaISData!AB$46/1000, 3), "")</f>
        <v>0</v>
      </c>
      <c r="F46" s="58" t="str">
        <f ca="1">IF(F$4=1, ROUND(GetItaISData!AC$46/1000, 3), "")</f>
        <v/>
      </c>
      <c r="G46" s="58" t="str">
        <f ca="1">IF(G$4=1, ROUND(GetItaISData!AD$46/1000, 3), "")</f>
        <v/>
      </c>
      <c r="H46" s="58" t="str">
        <f ca="1">IF(H$4=1, ROUND(GetItaISData!AE$46/1000, 3), "")</f>
        <v/>
      </c>
      <c r="I46" s="58" t="str">
        <f ca="1">IF(I$4=1, ROUND(GetItaISData!AF$46/1000, 3), "")</f>
        <v/>
      </c>
      <c r="J46" s="58" t="str">
        <f ca="1">IF(J$4=1, ROUND(GetItaISData!AG$46/1000, 3), "")</f>
        <v/>
      </c>
      <c r="K46" s="58" t="str">
        <f ca="1">IF(K$4=1, ROUND(GetItaISData!AH$46/1000, 3), "")</f>
        <v/>
      </c>
      <c r="L46" s="58" t="str">
        <f ca="1">IF(L$4=1, ROUND(GetItaISData!AI$46/1000, 3), "")</f>
        <v/>
      </c>
      <c r="M46" s="58" t="str">
        <f ca="1">IF(M$4=1, ROUND(GetItaISData!AJ$46/1000, 3), "")</f>
        <v/>
      </c>
      <c r="N46" s="58" t="str">
        <f ca="1">IF(N$4=1, ROUND(GetItaISData!AK$46/1000, 3), "")</f>
        <v/>
      </c>
    </row>
    <row r="47" spans="1:14" ht="13.2" customHeight="1" x14ac:dyDescent="0.3">
      <c r="A47" s="5"/>
      <c r="C47" s="58"/>
      <c r="D47" s="58"/>
      <c r="E47" s="58"/>
      <c r="F47" s="58"/>
      <c r="G47" s="58"/>
      <c r="H47" s="58"/>
      <c r="I47" s="58"/>
      <c r="J47" s="58"/>
      <c r="K47" s="58"/>
      <c r="L47" s="58"/>
      <c r="M47" s="58"/>
      <c r="N47" s="58"/>
    </row>
    <row r="48" spans="1:14" ht="13.2" customHeight="1" x14ac:dyDescent="0.3">
      <c r="A48" s="5">
        <v>35</v>
      </c>
      <c r="B48" s="32" t="s">
        <v>159</v>
      </c>
      <c r="C48" s="58">
        <f ca="1">IF(C$4=1, ROUND(GetItaISData!Z$48/1000, 3),"")</f>
        <v>0</v>
      </c>
      <c r="D48" s="58">
        <f ca="1">IF(D$4=1, ROUND(GetItaISData!AA$48/1000, 3),"")</f>
        <v>0</v>
      </c>
      <c r="E48" s="58">
        <f ca="1">IF(E$4=1, ROUND(GetItaISData!AB$48/1000, 3),"")</f>
        <v>0</v>
      </c>
      <c r="F48" s="58" t="str">
        <f ca="1">IF(F$4=1, ROUND(GetItaISData!AC$48/1000, 3),"")</f>
        <v/>
      </c>
      <c r="G48" s="58" t="str">
        <f ca="1">IF(G$4=1, ROUND(GetItaISData!AD$48/1000, 3),"")</f>
        <v/>
      </c>
      <c r="H48" s="58" t="str">
        <f ca="1">IF(H$4=1, ROUND(GetItaISData!AE$48/1000, 3),"")</f>
        <v/>
      </c>
      <c r="I48" s="58" t="str">
        <f ca="1">IF(I$4=1, ROUND(GetItaISData!AF$48/1000, 3),"")</f>
        <v/>
      </c>
      <c r="J48" s="58" t="str">
        <f ca="1">IF(J$4=1, ROUND(GetItaISData!AG$48/1000, 3),"")</f>
        <v/>
      </c>
      <c r="K48" s="58" t="str">
        <f ca="1">IF(K$4=1, ROUND(GetItaISData!AH$48/1000, 3),"")</f>
        <v/>
      </c>
      <c r="L48" s="58" t="str">
        <f ca="1">IF(L$4=1, ROUND(GetItaISData!AI$48/1000, 3),"")</f>
        <v/>
      </c>
      <c r="M48" s="58" t="str">
        <f ca="1">IF(M$4=1, ROUND(GetItaISData!AJ$48/1000, 3),"")</f>
        <v/>
      </c>
      <c r="N48" s="58" t="str">
        <f ca="1">IF(N$4=1, ROUND(GetItaISData!AK$48/1000, 3),"")</f>
        <v/>
      </c>
    </row>
    <row r="49" spans="1:14" ht="13.2" customHeight="1" x14ac:dyDescent="0.3">
      <c r="A49" s="5">
        <v>36</v>
      </c>
      <c r="B49" s="3" t="s">
        <v>160</v>
      </c>
      <c r="C49" s="58">
        <f ca="1">IF(C$4=1, ROUND(GetItaISData!Z$49/1000, 3), "")</f>
        <v>0</v>
      </c>
      <c r="D49" s="58">
        <f ca="1">IF(D$4=1, ROUND(GetItaISData!AA$49/1000, 3), "")</f>
        <v>0</v>
      </c>
      <c r="E49" s="58">
        <f ca="1">IF(E$4=1, ROUND(GetItaISData!AB$49/1000, 3), "")</f>
        <v>0</v>
      </c>
      <c r="F49" s="58" t="str">
        <f ca="1">IF(F$4=1, ROUND(GetItaISData!AC$49/1000, 3), "")</f>
        <v/>
      </c>
      <c r="G49" s="58" t="str">
        <f ca="1">IF(G$4=1, ROUND(GetItaISData!AD$49/1000, 3), "")</f>
        <v/>
      </c>
      <c r="H49" s="58" t="str">
        <f ca="1">IF(H$4=1, ROUND(GetItaISData!AE$49/1000, 3), "")</f>
        <v/>
      </c>
      <c r="I49" s="58" t="str">
        <f ca="1">IF(I$4=1, ROUND(GetItaISData!AF$49/1000, 3), "")</f>
        <v/>
      </c>
      <c r="J49" s="58" t="str">
        <f ca="1">IF(J$4=1, ROUND(GetItaISData!AG$49/1000, 3), "")</f>
        <v/>
      </c>
      <c r="K49" s="58" t="str">
        <f ca="1">IF(K$4=1, ROUND(GetItaISData!AH$49/1000, 3), "")</f>
        <v/>
      </c>
      <c r="L49" s="58" t="str">
        <f ca="1">IF(L$4=1, ROUND(GetItaISData!AI$49/1000, 3), "")</f>
        <v/>
      </c>
      <c r="M49" s="58" t="str">
        <f ca="1">IF(M$4=1, ROUND(GetItaISData!AJ$49/1000, 3), "")</f>
        <v/>
      </c>
      <c r="N49" s="58" t="str">
        <f ca="1">IF(N$4=1, ROUND(GetItaISData!AK$49/1000, 3), "")</f>
        <v/>
      </c>
    </row>
    <row r="50" spans="1:14" ht="13.2" customHeight="1" x14ac:dyDescent="0.3">
      <c r="A50" s="5">
        <v>37</v>
      </c>
      <c r="B50" s="32" t="s">
        <v>161</v>
      </c>
      <c r="C50" s="58">
        <f ca="1">IF(C$4=1, C48-C49, "")</f>
        <v>0</v>
      </c>
      <c r="D50" s="58">
        <f t="shared" ref="D50:N50" ca="1" si="17">IF(D$4=1, D48-D49, "")</f>
        <v>0</v>
      </c>
      <c r="E50" s="58">
        <f t="shared" ca="1" si="17"/>
        <v>0</v>
      </c>
      <c r="F50" s="58" t="str">
        <f t="shared" ca="1" si="17"/>
        <v/>
      </c>
      <c r="G50" s="58" t="str">
        <f t="shared" ca="1" si="17"/>
        <v/>
      </c>
      <c r="H50" s="58" t="str">
        <f t="shared" ca="1" si="17"/>
        <v/>
      </c>
      <c r="I50" s="58" t="str">
        <f t="shared" ca="1" si="17"/>
        <v/>
      </c>
      <c r="J50" s="58" t="str">
        <f t="shared" ca="1" si="17"/>
        <v/>
      </c>
      <c r="K50" s="58" t="str">
        <f t="shared" ca="1" si="17"/>
        <v/>
      </c>
      <c r="L50" s="58" t="str">
        <f t="shared" ca="1" si="17"/>
        <v/>
      </c>
      <c r="M50" s="58" t="str">
        <f t="shared" ca="1" si="17"/>
        <v/>
      </c>
      <c r="N50" s="58" t="str">
        <f t="shared" ca="1" si="17"/>
        <v/>
      </c>
    </row>
    <row r="51" spans="1:14" ht="13.2" customHeight="1" x14ac:dyDescent="0.3">
      <c r="A51" s="5"/>
      <c r="B51" s="3"/>
      <c r="C51" s="58"/>
      <c r="D51" s="58"/>
      <c r="E51" s="58"/>
      <c r="F51" s="58"/>
      <c r="G51" s="58"/>
      <c r="H51" s="58"/>
      <c r="I51" s="58"/>
      <c r="J51" s="58"/>
      <c r="K51" s="58"/>
      <c r="L51" s="58"/>
      <c r="M51" s="58"/>
      <c r="N51" s="58"/>
    </row>
    <row r="52" spans="1:14" ht="13.2" customHeight="1" x14ac:dyDescent="0.3">
      <c r="A52" s="5">
        <v>38</v>
      </c>
      <c r="B52" s="32" t="s">
        <v>162</v>
      </c>
      <c r="C52" s="58">
        <f ca="1">IF(C$4=1, C54+C70,"")</f>
        <v>0</v>
      </c>
      <c r="D52" s="58">
        <f t="shared" ref="D52:N52" ca="1" si="18">IF(D$4=1, D54+D70,"")</f>
        <v>0</v>
      </c>
      <c r="E52" s="58">
        <f t="shared" ca="1" si="18"/>
        <v>0</v>
      </c>
      <c r="F52" s="58" t="str">
        <f t="shared" ca="1" si="18"/>
        <v/>
      </c>
      <c r="G52" s="58" t="str">
        <f t="shared" ca="1" si="18"/>
        <v/>
      </c>
      <c r="H52" s="58" t="str">
        <f t="shared" ca="1" si="18"/>
        <v/>
      </c>
      <c r="I52" s="58" t="str">
        <f t="shared" ca="1" si="18"/>
        <v/>
      </c>
      <c r="J52" s="58" t="str">
        <f t="shared" ca="1" si="18"/>
        <v/>
      </c>
      <c r="K52" s="58" t="str">
        <f t="shared" ca="1" si="18"/>
        <v/>
      </c>
      <c r="L52" s="58" t="str">
        <f t="shared" ca="1" si="18"/>
        <v/>
      </c>
      <c r="M52" s="58" t="str">
        <f t="shared" ca="1" si="18"/>
        <v/>
      </c>
      <c r="N52" s="58" t="str">
        <f t="shared" ca="1" si="18"/>
        <v/>
      </c>
    </row>
    <row r="53" spans="1:14" ht="13.2" customHeight="1" x14ac:dyDescent="0.3">
      <c r="A53" s="5"/>
      <c r="B53" s="3"/>
      <c r="C53" s="58"/>
      <c r="D53" s="58"/>
      <c r="E53" s="58"/>
      <c r="F53" s="58"/>
      <c r="G53" s="58"/>
      <c r="H53" s="58"/>
      <c r="I53" s="58"/>
      <c r="J53" s="58"/>
      <c r="K53" s="58"/>
      <c r="L53" s="58"/>
      <c r="M53" s="58"/>
      <c r="N53" s="58"/>
    </row>
    <row r="54" spans="1:14" ht="13.2" customHeight="1" x14ac:dyDescent="0.3">
      <c r="A54" s="5">
        <v>39</v>
      </c>
      <c r="B54" s="32" t="s">
        <v>163</v>
      </c>
      <c r="C54" s="58">
        <f ca="1">IF(C$4=1, ROUND(GetItaISData!Z$54/1000, 3), "")</f>
        <v>0</v>
      </c>
      <c r="D54" s="58">
        <f ca="1">IF(D$4=1, ROUND(GetItaISData!AA$54/1000, 3), "")</f>
        <v>0</v>
      </c>
      <c r="E54" s="58">
        <f ca="1">IF(E$4=1, ROUND(GetItaISData!AB$54/1000, 3), "")</f>
        <v>0</v>
      </c>
      <c r="F54" s="58" t="str">
        <f ca="1">IF(F$4=1, ROUND(GetItaISData!AC$54/1000, 3), "")</f>
        <v/>
      </c>
      <c r="G54" s="58" t="str">
        <f ca="1">IF(G$4=1, ROUND(GetItaISData!AD$54/1000, 3), "")</f>
        <v/>
      </c>
      <c r="H54" s="58" t="str">
        <f ca="1">IF(H$4=1, ROUND(GetItaISData!AE$54/1000, 3), "")</f>
        <v/>
      </c>
      <c r="I54" s="58" t="str">
        <f ca="1">IF(I$4=1, ROUND(GetItaISData!AF$54/1000, 3), "")</f>
        <v/>
      </c>
      <c r="J54" s="58" t="str">
        <f ca="1">IF(J$4=1, ROUND(GetItaISData!AG$54/1000, 3), "")</f>
        <v/>
      </c>
      <c r="K54" s="58" t="str">
        <f ca="1">IF(K$4=1, ROUND(GetItaISData!AH$54/1000, 3), "")</f>
        <v/>
      </c>
      <c r="L54" s="58" t="str">
        <f ca="1">IF(L$4=1, ROUND(GetItaISData!AI$54/1000, 3), "")</f>
        <v/>
      </c>
      <c r="M54" s="58" t="str">
        <f ca="1">IF(M$4=1, ROUND(GetItaISData!AJ$54/1000, 3), "")</f>
        <v/>
      </c>
      <c r="N54" s="58" t="str">
        <f ca="1">IF(N$4=1, ROUND(GetItaISData!AK$54/1000, 3), "")</f>
        <v/>
      </c>
    </row>
    <row r="55" spans="1:14" ht="13.2" customHeight="1" x14ac:dyDescent="0.3">
      <c r="A55" s="5">
        <v>40</v>
      </c>
      <c r="B55" s="33" t="s">
        <v>164</v>
      </c>
      <c r="C55" s="58">
        <f ca="1">IF(C$4=1, ROUND(GetItaISData!Z$55/1000, 3), "")</f>
        <v>0</v>
      </c>
      <c r="D55" s="58">
        <f ca="1">IF(D$4=1, ROUND(GetItaISData!AA$55/1000, 3), "")</f>
        <v>0</v>
      </c>
      <c r="E55" s="58">
        <f ca="1">IF(E$4=1, ROUND(GetItaISData!AB$55/1000, 3), "")</f>
        <v>0</v>
      </c>
      <c r="F55" s="58" t="str">
        <f ca="1">IF(F$4=1, ROUND(GetItaISData!AC$55/1000, 3), "")</f>
        <v/>
      </c>
      <c r="G55" s="58" t="str">
        <f ca="1">IF(G$4=1, ROUND(GetItaISData!AD$55/1000, 3), "")</f>
        <v/>
      </c>
      <c r="H55" s="58" t="str">
        <f ca="1">IF(H$4=1, ROUND(GetItaISData!AE$55/1000, 3), "")</f>
        <v/>
      </c>
      <c r="I55" s="58" t="str">
        <f ca="1">IF(I$4=1, ROUND(GetItaISData!AF$55/1000, 3), "")</f>
        <v/>
      </c>
      <c r="J55" s="58" t="str">
        <f ca="1">IF(J$4=1, ROUND(GetItaISData!AG$55/1000, 3), "")</f>
        <v/>
      </c>
      <c r="K55" s="58" t="str">
        <f ca="1">IF(K$4=1, ROUND(GetItaISData!AH$55/1000, 3), "")</f>
        <v/>
      </c>
      <c r="L55" s="58" t="str">
        <f ca="1">IF(L$4=1, ROUND(GetItaISData!AI$55/1000, 3), "")</f>
        <v/>
      </c>
      <c r="M55" s="58" t="str">
        <f ca="1">IF(M$4=1, ROUND(GetItaISData!AJ$55/1000, 3), "")</f>
        <v/>
      </c>
      <c r="N55" s="58" t="str">
        <f ca="1">IF(N$4=1, ROUND(GetItaISData!AK$55/1000, 3), "")</f>
        <v/>
      </c>
    </row>
    <row r="56" spans="1:14" ht="13.2" customHeight="1" x14ac:dyDescent="0.3">
      <c r="A56" s="5">
        <v>41</v>
      </c>
      <c r="B56" s="22" t="s">
        <v>165</v>
      </c>
      <c r="C56" s="58">
        <f ca="1">IF(C$4=1, ROUND(GetItaISData!Z$56/1000, 3), "")</f>
        <v>0</v>
      </c>
      <c r="D56" s="58">
        <f ca="1">IF(D$4=1, ROUND(GetItaISData!AA$56/1000, 3), "")</f>
        <v>0</v>
      </c>
      <c r="E56" s="58">
        <f ca="1">IF(E$4=1, ROUND(GetItaISData!AB$56/1000, 3), "")</f>
        <v>0</v>
      </c>
      <c r="F56" s="58" t="str">
        <f ca="1">IF(F$4=1, ROUND(GetItaISData!AC$56/1000, 3), "")</f>
        <v/>
      </c>
      <c r="G56" s="58" t="str">
        <f ca="1">IF(G$4=1, ROUND(GetItaISData!AD$56/1000, 3), "")</f>
        <v/>
      </c>
      <c r="H56" s="58" t="str">
        <f ca="1">IF(H$4=1, ROUND(GetItaISData!AE$56/1000, 3), "")</f>
        <v/>
      </c>
      <c r="I56" s="58" t="str">
        <f ca="1">IF(I$4=1, ROUND(GetItaISData!AF$56/1000, 3), "")</f>
        <v/>
      </c>
      <c r="J56" s="58" t="str">
        <f ca="1">IF(J$4=1, ROUND(GetItaISData!AG$56/1000, 3), "")</f>
        <v/>
      </c>
      <c r="K56" s="58" t="str">
        <f ca="1">IF(K$4=1, ROUND(GetItaISData!AH$56/1000, 3), "")</f>
        <v/>
      </c>
      <c r="L56" s="58" t="str">
        <f ca="1">IF(L$4=1, ROUND(GetItaISData!AI$56/1000, 3), "")</f>
        <v/>
      </c>
      <c r="M56" s="58" t="str">
        <f ca="1">IF(M$4=1, ROUND(GetItaISData!AJ$56/1000, 3), "")</f>
        <v/>
      </c>
      <c r="N56" s="58" t="str">
        <f ca="1">IF(N$4=1, ROUND(GetItaISData!AK$56/1000, 3), "")</f>
        <v/>
      </c>
    </row>
    <row r="57" spans="1:14" ht="13.2" customHeight="1" x14ac:dyDescent="0.3">
      <c r="A57" s="5">
        <v>42</v>
      </c>
      <c r="B57" s="22" t="s">
        <v>91</v>
      </c>
      <c r="C57" s="58">
        <f ca="1">IF(AND(C$4=1,C$2=1),  C58+C59, IF(AND(C$4=1,C$2=0),"n.a.", ""))</f>
        <v>0</v>
      </c>
      <c r="D57" s="58">
        <f t="shared" ref="D57:N57" ca="1" si="19">IF(AND(D$4=1,D$2=1),  D58+D59, IF(AND(D$4=1,D$2=0),"n.a.", ""))</f>
        <v>0</v>
      </c>
      <c r="E57" s="58" t="str">
        <f t="shared" ca="1" si="19"/>
        <v>n.a.</v>
      </c>
      <c r="F57" s="58" t="str">
        <f t="shared" ca="1" si="19"/>
        <v/>
      </c>
      <c r="G57" s="58" t="str">
        <f t="shared" ca="1" si="19"/>
        <v/>
      </c>
      <c r="H57" s="58" t="str">
        <f t="shared" ca="1" si="19"/>
        <v/>
      </c>
      <c r="I57" s="58" t="str">
        <f t="shared" ca="1" si="19"/>
        <v/>
      </c>
      <c r="J57" s="58" t="str">
        <f t="shared" ca="1" si="19"/>
        <v/>
      </c>
      <c r="K57" s="58" t="str">
        <f t="shared" ca="1" si="19"/>
        <v/>
      </c>
      <c r="L57" s="58" t="str">
        <f t="shared" ca="1" si="19"/>
        <v/>
      </c>
      <c r="M57" s="58" t="str">
        <f t="shared" ca="1" si="19"/>
        <v/>
      </c>
      <c r="N57" s="58" t="str">
        <f t="shared" ca="1" si="19"/>
        <v/>
      </c>
    </row>
    <row r="58" spans="1:14" ht="13.2" customHeight="1" x14ac:dyDescent="0.3">
      <c r="A58" s="5">
        <v>43</v>
      </c>
      <c r="B58" s="22" t="s">
        <v>149</v>
      </c>
      <c r="C58" s="58">
        <f ca="1">IF(AND(C$4=1,C$2=1),C55-C61, IF(AND(C$4=1,C$2=0), "n.a.", ""))</f>
        <v>0</v>
      </c>
      <c r="D58" s="58">
        <f t="shared" ref="D58:N58" ca="1" si="20">IF(AND(D$4=1,D$2=1),D55-D61, IF(AND(D$4=1,D$2=0), "n.a.", ""))</f>
        <v>0</v>
      </c>
      <c r="E58" s="58" t="str">
        <f t="shared" ca="1" si="20"/>
        <v>n.a.</v>
      </c>
      <c r="F58" s="58" t="str">
        <f t="shared" ca="1" si="20"/>
        <v/>
      </c>
      <c r="G58" s="58" t="str">
        <f t="shared" ca="1" si="20"/>
        <v/>
      </c>
      <c r="H58" s="58" t="str">
        <f t="shared" ca="1" si="20"/>
        <v/>
      </c>
      <c r="I58" s="58" t="str">
        <f t="shared" ca="1" si="20"/>
        <v/>
      </c>
      <c r="J58" s="58" t="str">
        <f t="shared" ca="1" si="20"/>
        <v/>
      </c>
      <c r="K58" s="58" t="str">
        <f t="shared" ca="1" si="20"/>
        <v/>
      </c>
      <c r="L58" s="58" t="str">
        <f t="shared" ca="1" si="20"/>
        <v/>
      </c>
      <c r="M58" s="58" t="str">
        <f t="shared" ca="1" si="20"/>
        <v/>
      </c>
      <c r="N58" s="58" t="str">
        <f t="shared" ca="1" si="20"/>
        <v/>
      </c>
    </row>
    <row r="59" spans="1:14" ht="13.2" customHeight="1" x14ac:dyDescent="0.3">
      <c r="A59" s="5">
        <v>44</v>
      </c>
      <c r="B59" s="22" t="s">
        <v>89</v>
      </c>
      <c r="C59" s="58">
        <f ca="1">IF(C$4=1, C56-C62, "")</f>
        <v>0</v>
      </c>
      <c r="D59" s="58">
        <f t="shared" ref="D59:N59" ca="1" si="21">IF(D$4=1, D56-D62, "")</f>
        <v>0</v>
      </c>
      <c r="E59" s="58">
        <f t="shared" ca="1" si="21"/>
        <v>0</v>
      </c>
      <c r="F59" s="58" t="str">
        <f t="shared" ca="1" si="21"/>
        <v/>
      </c>
      <c r="G59" s="58" t="str">
        <f t="shared" ca="1" si="21"/>
        <v/>
      </c>
      <c r="H59" s="58" t="str">
        <f t="shared" ca="1" si="21"/>
        <v/>
      </c>
      <c r="I59" s="58" t="str">
        <f t="shared" ca="1" si="21"/>
        <v/>
      </c>
      <c r="J59" s="58" t="str">
        <f t="shared" ca="1" si="21"/>
        <v/>
      </c>
      <c r="K59" s="58" t="str">
        <f t="shared" ca="1" si="21"/>
        <v/>
      </c>
      <c r="L59" s="58" t="str">
        <f t="shared" ca="1" si="21"/>
        <v/>
      </c>
      <c r="M59" s="58" t="str">
        <f t="shared" ca="1" si="21"/>
        <v/>
      </c>
      <c r="N59" s="58" t="str">
        <f t="shared" ca="1" si="21"/>
        <v/>
      </c>
    </row>
    <row r="60" spans="1:14" ht="13.2" customHeight="1" x14ac:dyDescent="0.3">
      <c r="A60" s="5">
        <v>45</v>
      </c>
      <c r="B60" s="22" t="s">
        <v>90</v>
      </c>
      <c r="C60" s="58">
        <f ca="1">IF(AND(C$4=1,C$2=1), C61+C62, IF(AND(C$4=1,C$2=0), "n.a.", ""))</f>
        <v>0</v>
      </c>
      <c r="D60" s="58">
        <f t="shared" ref="D60:N60" ca="1" si="22">IF(AND(D$4=1,D$2=1), D61+D62, IF(AND(D$4=1,D$2=0), "n.a.", ""))</f>
        <v>0</v>
      </c>
      <c r="E60" s="58" t="str">
        <f t="shared" ca="1" si="22"/>
        <v>n.a.</v>
      </c>
      <c r="F60" s="58" t="str">
        <f t="shared" ca="1" si="22"/>
        <v/>
      </c>
      <c r="G60" s="58" t="str">
        <f t="shared" ca="1" si="22"/>
        <v/>
      </c>
      <c r="H60" s="58" t="str">
        <f t="shared" ca="1" si="22"/>
        <v/>
      </c>
      <c r="I60" s="58" t="str">
        <f t="shared" ca="1" si="22"/>
        <v/>
      </c>
      <c r="J60" s="58" t="str">
        <f t="shared" ca="1" si="22"/>
        <v/>
      </c>
      <c r="K60" s="58" t="str">
        <f t="shared" ca="1" si="22"/>
        <v/>
      </c>
      <c r="L60" s="58" t="str">
        <f t="shared" ca="1" si="22"/>
        <v/>
      </c>
      <c r="M60" s="58" t="str">
        <f t="shared" ca="1" si="22"/>
        <v/>
      </c>
      <c r="N60" s="58" t="str">
        <f t="shared" ca="1" si="22"/>
        <v/>
      </c>
    </row>
    <row r="61" spans="1:14" ht="13.2" customHeight="1" x14ac:dyDescent="0.3">
      <c r="A61" s="5">
        <v>46</v>
      </c>
      <c r="B61" s="22" t="s">
        <v>148</v>
      </c>
      <c r="C61" s="58">
        <f ca="1">IF(AND(C$4=1,C$2=1), C64+C67, IF(AND(C$4=1,C$2=0),"n.a.", ""))</f>
        <v>0</v>
      </c>
      <c r="D61" s="58">
        <f t="shared" ref="D61:N61" ca="1" si="23">IF(AND(D$4=1,D$2=1), D64+D67, IF(AND(D$4=1,D$2=0),"n.a.", ""))</f>
        <v>0</v>
      </c>
      <c r="E61" s="58" t="str">
        <f t="shared" ca="1" si="23"/>
        <v>n.a.</v>
      </c>
      <c r="F61" s="58" t="str">
        <f t="shared" ca="1" si="23"/>
        <v/>
      </c>
      <c r="G61" s="58" t="str">
        <f t="shared" ca="1" si="23"/>
        <v/>
      </c>
      <c r="H61" s="58" t="str">
        <f t="shared" ca="1" si="23"/>
        <v/>
      </c>
      <c r="I61" s="58" t="str">
        <f t="shared" ca="1" si="23"/>
        <v/>
      </c>
      <c r="J61" s="58" t="str">
        <f t="shared" ca="1" si="23"/>
        <v/>
      </c>
      <c r="K61" s="58" t="str">
        <f t="shared" ca="1" si="23"/>
        <v/>
      </c>
      <c r="L61" s="58" t="str">
        <f t="shared" ca="1" si="23"/>
        <v/>
      </c>
      <c r="M61" s="58" t="str">
        <f t="shared" ca="1" si="23"/>
        <v/>
      </c>
      <c r="N61" s="58" t="str">
        <f t="shared" ca="1" si="23"/>
        <v/>
      </c>
    </row>
    <row r="62" spans="1:14" ht="13.2" customHeight="1" x14ac:dyDescent="0.3">
      <c r="A62" s="5">
        <v>47</v>
      </c>
      <c r="B62" s="22" t="s">
        <v>89</v>
      </c>
      <c r="C62" s="58">
        <f ca="1">IF(C$4=1, C65+C68, "")</f>
        <v>0</v>
      </c>
      <c r="D62" s="58">
        <f t="shared" ref="D62:N62" ca="1" si="24">IF(D$4=1, D65+D68, "")</f>
        <v>0</v>
      </c>
      <c r="E62" s="58">
        <f t="shared" ca="1" si="24"/>
        <v>0</v>
      </c>
      <c r="F62" s="58" t="str">
        <f t="shared" ca="1" si="24"/>
        <v/>
      </c>
      <c r="G62" s="58" t="str">
        <f t="shared" ca="1" si="24"/>
        <v/>
      </c>
      <c r="H62" s="58" t="str">
        <f t="shared" ca="1" si="24"/>
        <v/>
      </c>
      <c r="I62" s="58" t="str">
        <f t="shared" ca="1" si="24"/>
        <v/>
      </c>
      <c r="J62" s="58" t="str">
        <f t="shared" ca="1" si="24"/>
        <v/>
      </c>
      <c r="K62" s="58" t="str">
        <f t="shared" ca="1" si="24"/>
        <v/>
      </c>
      <c r="L62" s="58" t="str">
        <f t="shared" ca="1" si="24"/>
        <v/>
      </c>
      <c r="M62" s="58" t="str">
        <f t="shared" ca="1" si="24"/>
        <v/>
      </c>
      <c r="N62" s="58" t="str">
        <f t="shared" ca="1" si="24"/>
        <v/>
      </c>
    </row>
    <row r="63" spans="1:14" ht="13.2" customHeight="1" x14ac:dyDescent="0.3">
      <c r="A63" s="5">
        <v>48</v>
      </c>
      <c r="B63" s="22" t="s">
        <v>166</v>
      </c>
      <c r="C63" s="58">
        <f ca="1">IF(AND(C$4=1,C$2=1),C64+C65, IF(AND(C$4=1,C$2=0),"n.a.", ""))</f>
        <v>0</v>
      </c>
      <c r="D63" s="58">
        <f t="shared" ref="D63:N63" ca="1" si="25">IF(AND(D$4=1,D$2=1),D64+D65, IF(AND(D$4=1,D$2=0),"n.a.", ""))</f>
        <v>0</v>
      </c>
      <c r="E63" s="58" t="str">
        <f t="shared" ca="1" si="25"/>
        <v>n.a.</v>
      </c>
      <c r="F63" s="58" t="str">
        <f t="shared" ca="1" si="25"/>
        <v/>
      </c>
      <c r="G63" s="58" t="str">
        <f t="shared" ca="1" si="25"/>
        <v/>
      </c>
      <c r="H63" s="58" t="str">
        <f t="shared" ca="1" si="25"/>
        <v/>
      </c>
      <c r="I63" s="58" t="str">
        <f t="shared" ca="1" si="25"/>
        <v/>
      </c>
      <c r="J63" s="58" t="str">
        <f t="shared" ca="1" si="25"/>
        <v/>
      </c>
      <c r="K63" s="58" t="str">
        <f t="shared" ca="1" si="25"/>
        <v/>
      </c>
      <c r="L63" s="58" t="str">
        <f t="shared" ca="1" si="25"/>
        <v/>
      </c>
      <c r="M63" s="58" t="str">
        <f t="shared" ca="1" si="25"/>
        <v/>
      </c>
      <c r="N63" s="58" t="str">
        <f t="shared" ca="1" si="25"/>
        <v/>
      </c>
    </row>
    <row r="64" spans="1:14" ht="13.2" customHeight="1" x14ac:dyDescent="0.3">
      <c r="A64" s="5">
        <v>49</v>
      </c>
      <c r="B64" s="22" t="s">
        <v>151</v>
      </c>
      <c r="C64" s="58">
        <f ca="1">IF(AND(C$4=1,C$2=1), ROUND(AmneData!C$64/1000, 3), IF(AND(C$4=1,C$2=0),"n.a.", ""))</f>
        <v>0</v>
      </c>
      <c r="D64" s="58">
        <f ca="1">IF(AND(D$4=1,D$2=1), ROUND(AmneData!D$64/1000, 3), IF(AND(D$4=1,D$2=0),"n.a.", ""))</f>
        <v>0</v>
      </c>
      <c r="E64" s="58" t="str">
        <f ca="1">IF(AND(E$4=1,E$2=1), ROUND(AmneData!E$64/1000, 3), IF(AND(E$4=1,E$2=0),"n.a.", ""))</f>
        <v>n.a.</v>
      </c>
      <c r="F64" s="58" t="str">
        <f ca="1">IF(AND(F$4=1,F$2=1), ROUND(AmneData!F$64/1000, 3), IF(AND(F$4=1,F$2=0),"n.a.", ""))</f>
        <v/>
      </c>
      <c r="G64" s="58" t="str">
        <f ca="1">IF(AND(G$4=1,G$2=1), ROUND(AmneData!G$64/1000, 3), IF(AND(G$4=1,G$2=0),"n.a.", ""))</f>
        <v/>
      </c>
      <c r="H64" s="58" t="str">
        <f ca="1">IF(AND(H$4=1,H$2=1), ROUND(AmneData!H$64/1000, 3), IF(AND(H$4=1,H$2=0),"n.a.", ""))</f>
        <v/>
      </c>
      <c r="I64" s="58" t="str">
        <f ca="1">IF(AND(I$4=1,I$2=1), ROUND(AmneData!I$64/1000, 3), IF(AND(I$4=1,I$2=0),"n.a.", ""))</f>
        <v/>
      </c>
      <c r="J64" s="58" t="str">
        <f ca="1">IF(AND(J$4=1,J$2=1), ROUND(AmneData!J$64/1000, 3), IF(AND(J$4=1,J$2=0),"n.a.", ""))</f>
        <v/>
      </c>
      <c r="K64" s="58" t="str">
        <f ca="1">IF(AND(K$4=1,K$2=1), ROUND(AmneData!K$64/1000, 3), IF(AND(K$4=1,K$2=0),"n.a.", ""))</f>
        <v/>
      </c>
      <c r="L64" s="58" t="str">
        <f ca="1">IF(AND(L$4=1,L$2=1), ROUND(AmneData!L$64/1000, 3), IF(AND(L$4=1,L$2=0),"n.a.", ""))</f>
        <v/>
      </c>
      <c r="M64" s="58" t="str">
        <f ca="1">IF(AND(M$4=1,M$2=1), ROUND(AmneData!M$64/1000, 3), IF(AND(M$4=1,M$2=0),"n.a.", ""))</f>
        <v/>
      </c>
      <c r="N64" s="58" t="str">
        <f ca="1">IF(AND(N$4=1,N$2=1), ROUND(AmneData!N$64/1000, 3), IF(AND(N$4=1,N$2=0),"n.a.", ""))</f>
        <v/>
      </c>
    </row>
    <row r="65" spans="1:14" ht="13.2" customHeight="1" x14ac:dyDescent="0.3">
      <c r="A65" s="5">
        <v>50</v>
      </c>
      <c r="B65" s="22" t="s">
        <v>77</v>
      </c>
      <c r="C65" s="58">
        <f ca="1">IF(C$4=1, ROUND(GetItaISData!Z$65/1000, 3), "")</f>
        <v>0</v>
      </c>
      <c r="D65" s="58">
        <f ca="1">IF(D$4=1, ROUND(GetItaISData!AA$65/1000, 3), "")</f>
        <v>0</v>
      </c>
      <c r="E65" s="58">
        <f ca="1">IF(E$4=1, ROUND(GetItaISData!AB$65/1000, 3), "")</f>
        <v>0</v>
      </c>
      <c r="F65" s="58" t="str">
        <f ca="1">IF(F$4=1, ROUND(GetItaISData!AC$65/1000, 3), "")</f>
        <v/>
      </c>
      <c r="G65" s="58" t="str">
        <f ca="1">IF(G$4=1, ROUND(GetItaISData!AD$65/1000, 3), "")</f>
        <v/>
      </c>
      <c r="H65" s="58" t="str">
        <f ca="1">IF(H$4=1, ROUND(GetItaISData!AE$65/1000, 3), "")</f>
        <v/>
      </c>
      <c r="I65" s="58" t="str">
        <f ca="1">IF(I$4=1, ROUND(GetItaISData!AF$65/1000, 3), "")</f>
        <v/>
      </c>
      <c r="J65" s="58" t="str">
        <f ca="1">IF(J$4=1, ROUND(GetItaISData!AG$65/1000, 3), "")</f>
        <v/>
      </c>
      <c r="K65" s="58" t="str">
        <f ca="1">IF(K$4=1, ROUND(GetItaISData!AH$65/1000, 3), "")</f>
        <v/>
      </c>
      <c r="L65" s="58" t="str">
        <f ca="1">IF(L$4=1, ROUND(GetItaISData!AI$65/1000, 3), "")</f>
        <v/>
      </c>
      <c r="M65" s="58" t="str">
        <f ca="1">IF(M$4=1, ROUND(GetItaISData!AJ$65/1000, 3), "")</f>
        <v/>
      </c>
      <c r="N65" s="58" t="str">
        <f ca="1">IF(N$4=1, ROUND(GetItaISData!AK$65/1000, 3), "")</f>
        <v/>
      </c>
    </row>
    <row r="66" spans="1:14" ht="13.2" customHeight="1" x14ac:dyDescent="0.3">
      <c r="A66" s="5">
        <v>51</v>
      </c>
      <c r="B66" s="22" t="s">
        <v>88</v>
      </c>
      <c r="C66" s="58">
        <f ca="1">IF(AND(C$4=1,C$2=1), C67+C68, IF(AND(C$4=1,C$2=0), "n.a.", ""))</f>
        <v>0</v>
      </c>
      <c r="D66" s="58">
        <f t="shared" ref="D66:N66" ca="1" si="26">IF(AND(D$4=1,D$2=1), D67+D68, IF(AND(D$4=1,D$2=0), "n.a.", ""))</f>
        <v>0</v>
      </c>
      <c r="E66" s="58" t="str">
        <f t="shared" ca="1" si="26"/>
        <v>n.a.</v>
      </c>
      <c r="F66" s="58" t="str">
        <f t="shared" ca="1" si="26"/>
        <v/>
      </c>
      <c r="G66" s="58" t="str">
        <f t="shared" ca="1" si="26"/>
        <v/>
      </c>
      <c r="H66" s="58" t="str">
        <f t="shared" ca="1" si="26"/>
        <v/>
      </c>
      <c r="I66" s="58" t="str">
        <f t="shared" ca="1" si="26"/>
        <v/>
      </c>
      <c r="J66" s="58" t="str">
        <f t="shared" ca="1" si="26"/>
        <v/>
      </c>
      <c r="K66" s="58" t="str">
        <f t="shared" ca="1" si="26"/>
        <v/>
      </c>
      <c r="L66" s="58" t="str">
        <f t="shared" ca="1" si="26"/>
        <v/>
      </c>
      <c r="M66" s="58" t="str">
        <f t="shared" ca="1" si="26"/>
        <v/>
      </c>
      <c r="N66" s="58" t="str">
        <f t="shared" ca="1" si="26"/>
        <v/>
      </c>
    </row>
    <row r="67" spans="1:14" ht="13.2" customHeight="1" x14ac:dyDescent="0.3">
      <c r="A67" s="5">
        <v>52</v>
      </c>
      <c r="B67" s="22" t="s">
        <v>151</v>
      </c>
      <c r="C67" s="58">
        <f ca="1">IF(AND(C$4=1,C$2=1), ROUND(AmneData!C$67/1000, 3), IF(AND(C$4=1,C$2=0), "n.a.", ""))</f>
        <v>0</v>
      </c>
      <c r="D67" s="58">
        <f ca="1">IF(AND(D$4=1,D$2=1), ROUND(AmneData!D$67/1000, 3), IF(AND(D$4=1,D$2=0), "n.a.", ""))</f>
        <v>0</v>
      </c>
      <c r="E67" s="58" t="str">
        <f ca="1">IF(AND(E$4=1,E$2=1), ROUND(AmneData!E$67/1000, 3), IF(AND(E$4=1,E$2=0), "n.a.", ""))</f>
        <v>n.a.</v>
      </c>
      <c r="F67" s="58" t="str">
        <f ca="1">IF(AND(F$4=1,F$2=1), ROUND(AmneData!F$67/1000, 3), IF(AND(F$4=1,F$2=0), "n.a.", ""))</f>
        <v/>
      </c>
      <c r="G67" s="58" t="str">
        <f ca="1">IF(AND(G$4=1,G$2=1), ROUND(AmneData!G$67/1000, 3), IF(AND(G$4=1,G$2=0), "n.a.", ""))</f>
        <v/>
      </c>
      <c r="H67" s="58" t="str">
        <f ca="1">IF(AND(H$4=1,H$2=1), ROUND(AmneData!H$67/1000, 3), IF(AND(H$4=1,H$2=0), "n.a.", ""))</f>
        <v/>
      </c>
      <c r="I67" s="58" t="str">
        <f ca="1">IF(AND(I$4=1,I$2=1), ROUND(AmneData!I$67/1000, 3), IF(AND(I$4=1,I$2=0), "n.a.", ""))</f>
        <v/>
      </c>
      <c r="J67" s="58" t="str">
        <f ca="1">IF(AND(J$4=1,J$2=1), ROUND(AmneData!J$67/1000, 3), IF(AND(J$4=1,J$2=0), "n.a.", ""))</f>
        <v/>
      </c>
      <c r="K67" s="58" t="str">
        <f ca="1">IF(AND(K$4=1,K$2=1), ROUND(AmneData!K$67/1000, 3), IF(AND(K$4=1,K$2=0), "n.a.", ""))</f>
        <v/>
      </c>
      <c r="L67" s="58" t="str">
        <f ca="1">IF(AND(L$4=1,L$2=1), ROUND(AmneData!L$67/1000, 3), IF(AND(L$4=1,L$2=0), "n.a.", ""))</f>
        <v/>
      </c>
      <c r="M67" s="58" t="str">
        <f ca="1">IF(AND(M$4=1,M$2=1), ROUND(AmneData!M$67/1000, 3), IF(AND(M$4=1,M$2=0), "n.a.", ""))</f>
        <v/>
      </c>
      <c r="N67" s="58" t="str">
        <f ca="1">IF(AND(N$4=1,N$2=1), ROUND(AmneData!N$67/1000, 3), IF(AND(N$4=1,N$2=0), "n.a.", ""))</f>
        <v/>
      </c>
    </row>
    <row r="68" spans="1:14" ht="13.2" customHeight="1" x14ac:dyDescent="0.3">
      <c r="A68" s="5">
        <v>53</v>
      </c>
      <c r="B68" s="22" t="s">
        <v>77</v>
      </c>
      <c r="C68" s="58">
        <f ca="1">IF(C$4=1, ROUND(GetItaISData!Z$68/1000, 3), "")</f>
        <v>0</v>
      </c>
      <c r="D68" s="58">
        <f ca="1">IF(D$4=1, ROUND(GetItaISData!AA$68/1000, 3), "")</f>
        <v>0</v>
      </c>
      <c r="E68" s="58">
        <f ca="1">IF(E$4=1, ROUND(GetItaISData!AB$68/1000, 3), "")</f>
        <v>0</v>
      </c>
      <c r="F68" s="58" t="str">
        <f ca="1">IF(F$4=1, ROUND(GetItaISData!AC$68/1000, 3), "")</f>
        <v/>
      </c>
      <c r="G68" s="58" t="str">
        <f ca="1">IF(G$4=1, ROUND(GetItaISData!AD$68/1000, 3), "")</f>
        <v/>
      </c>
      <c r="H68" s="58" t="str">
        <f ca="1">IF(H$4=1, ROUND(GetItaISData!AE$68/1000, 3), "")</f>
        <v/>
      </c>
      <c r="I68" s="58" t="str">
        <f ca="1">IF(I$4=1, ROUND(GetItaISData!AF$68/1000, 3), "")</f>
        <v/>
      </c>
      <c r="J68" s="58" t="str">
        <f ca="1">IF(J$4=1, ROUND(GetItaISData!AG$68/1000, 3), "")</f>
        <v/>
      </c>
      <c r="K68" s="58" t="str">
        <f ca="1">IF(K$4=1, ROUND(GetItaISData!AH$68/1000, 3), "")</f>
        <v/>
      </c>
      <c r="L68" s="58" t="str">
        <f ca="1">IF(L$4=1, ROUND(GetItaISData!AI$68/1000, 3), "")</f>
        <v/>
      </c>
      <c r="M68" s="58" t="str">
        <f ca="1">IF(M$4=1, ROUND(GetItaISData!AJ$68/1000, 3), "")</f>
        <v/>
      </c>
      <c r="N68" s="58" t="str">
        <f ca="1">IF(N$4=1, ROUND(GetItaISData!AK$68/1000, 3), "")</f>
        <v/>
      </c>
    </row>
    <row r="69" spans="1:14" ht="13.2" customHeight="1" x14ac:dyDescent="0.3">
      <c r="A69" s="5"/>
      <c r="B69" s="3"/>
      <c r="C69" s="58"/>
      <c r="D69" s="58"/>
      <c r="E69" s="58"/>
      <c r="F69" s="58"/>
      <c r="G69" s="58"/>
      <c r="H69" s="58"/>
      <c r="I69" s="58"/>
      <c r="J69" s="58"/>
      <c r="K69" s="58"/>
      <c r="L69" s="58"/>
      <c r="M69" s="58"/>
      <c r="N69" s="58"/>
    </row>
    <row r="70" spans="1:14" ht="13.2" customHeight="1" x14ac:dyDescent="0.3">
      <c r="A70" s="5">
        <v>54</v>
      </c>
      <c r="B70" s="32" t="s">
        <v>167</v>
      </c>
      <c r="C70" s="58">
        <f ca="1">IF(C$4=1, ROUND(GetItaISData!Z$70/1000, 3), "")</f>
        <v>0</v>
      </c>
      <c r="D70" s="58">
        <f ca="1">IF(D$4=1, ROUND(GetItaISData!AA$70/1000, 3), "")</f>
        <v>0</v>
      </c>
      <c r="E70" s="58">
        <f ca="1">IF(E$4=1, ROUND(GetItaISData!AB$70/1000, 3), "")</f>
        <v>0</v>
      </c>
      <c r="F70" s="58" t="str">
        <f ca="1">IF(F$4=1, ROUND(GetItaISData!AC$70/1000, 3), "")</f>
        <v/>
      </c>
      <c r="G70" s="58" t="str">
        <f ca="1">IF(G$4=1, ROUND(GetItaISData!AD$70/1000, 3), "")</f>
        <v/>
      </c>
      <c r="H70" s="58" t="str">
        <f ca="1">IF(H$4=1, ROUND(GetItaISData!AE$70/1000, 3), "")</f>
        <v/>
      </c>
      <c r="I70" s="58" t="str">
        <f ca="1">IF(I$4=1, ROUND(GetItaISData!AF$70/1000, 3), "")</f>
        <v/>
      </c>
      <c r="J70" s="58" t="str">
        <f ca="1">IF(J$4=1, ROUND(GetItaISData!AG$70/1000, 3), "")</f>
        <v/>
      </c>
      <c r="K70" s="58" t="str">
        <f ca="1">IF(K$4=1, ROUND(GetItaISData!AH$70/1000, 3), "")</f>
        <v/>
      </c>
      <c r="L70" s="58" t="str">
        <f ca="1">IF(L$4=1, ROUND(GetItaISData!AI$70/1000, 3), "")</f>
        <v/>
      </c>
      <c r="M70" s="58" t="str">
        <f ca="1">IF(M$4=1, ROUND(GetItaISData!AJ$70/1000, 3), "")</f>
        <v/>
      </c>
      <c r="N70" s="58" t="str">
        <f ca="1">IF(N$4=1, ROUND(GetItaISData!AK$70/1000, 3), "")</f>
        <v/>
      </c>
    </row>
    <row r="71" spans="1:14" ht="13.2" customHeight="1" x14ac:dyDescent="0.3">
      <c r="A71" s="5"/>
      <c r="C71" s="58"/>
      <c r="D71" s="58"/>
      <c r="E71" s="58"/>
      <c r="F71" s="58"/>
      <c r="G71" s="58"/>
      <c r="H71" s="58"/>
      <c r="I71" s="58"/>
      <c r="J71" s="58"/>
      <c r="K71" s="58"/>
      <c r="L71" s="58"/>
      <c r="M71" s="58"/>
      <c r="N71" s="58"/>
    </row>
    <row r="72" spans="1:14" ht="13.2" customHeight="1" x14ac:dyDescent="0.3">
      <c r="A72" s="5">
        <v>55</v>
      </c>
      <c r="B72" s="22" t="s">
        <v>168</v>
      </c>
      <c r="C72" s="58">
        <f ca="1">IF(AND(C$4=1,C$2=1), ROUND(AmneData!C$72/1000, 3), IF(AND(C$4=1,C$2=0),  "n.a.", ""))</f>
        <v>0</v>
      </c>
      <c r="D72" s="58">
        <f ca="1">IF(AND(D$4=1,D$2=1), ROUND(AmneData!D$72/1000, 3), IF(AND(D$4=1,D$2=0),  "n.a.", ""))</f>
        <v>0</v>
      </c>
      <c r="E72" s="58" t="str">
        <f ca="1">IF(AND(E$4=1,E$2=1), ROUND(AmneData!E$72/1000, 3), IF(AND(E$4=1,E$2=0),  "n.a.", ""))</f>
        <v>n.a.</v>
      </c>
      <c r="F72" s="58" t="str">
        <f ca="1">IF(AND(F$4=1,F$2=1), ROUND(AmneData!F$72/1000, 3), IF(AND(F$4=1,F$2=0),  "n.a.", ""))</f>
        <v/>
      </c>
      <c r="G72" s="58" t="str">
        <f ca="1">IF(AND(G$4=1,G$2=1), ROUND(AmneData!G$72/1000, 3), IF(AND(G$4=1,G$2=0),  "n.a.", ""))</f>
        <v/>
      </c>
      <c r="H72" s="58" t="str">
        <f ca="1">IF(AND(H$4=1,H$2=1), ROUND(AmneData!H$72/1000, 3), IF(AND(H$4=1,H$2=0),  "n.a.", ""))</f>
        <v/>
      </c>
      <c r="I72" s="58" t="str">
        <f ca="1">IF(AND(I$4=1,I$2=1), ROUND(AmneData!I$72/1000, 3), IF(AND(I$4=1,I$2=0),  "n.a.", ""))</f>
        <v/>
      </c>
      <c r="J72" s="58" t="str">
        <f ca="1">IF(AND(J$4=1,J$2=1), ROUND(AmneData!J$72/1000, 3), IF(AND(J$4=1,J$2=0),  "n.a.", ""))</f>
        <v/>
      </c>
      <c r="K72" s="58" t="str">
        <f ca="1">IF(AND(K$4=1,K$2=1), ROUND(AmneData!K$72/1000, 3), IF(AND(K$4=1,K$2=0),  "n.a.", ""))</f>
        <v/>
      </c>
      <c r="L72" s="58" t="str">
        <f ca="1">IF(AND(L$4=1,L$2=1), ROUND(AmneData!L$72/1000, 3), IF(AND(L$4=1,L$2=0),  "n.a.", ""))</f>
        <v/>
      </c>
      <c r="M72" s="58" t="str">
        <f ca="1">IF(AND(M$4=1,M$2=1), ROUND(AmneData!M$72/1000, 3), IF(AND(M$4=1,M$2=0),  "n.a.", ""))</f>
        <v/>
      </c>
      <c r="N72" s="58" t="str">
        <f ca="1">IF(AND(N$4=1,N$2=1), ROUND(AmneData!N$72/1000, 3), IF(AND(N$4=1,N$2=0),  "n.a.", ""))</f>
        <v/>
      </c>
    </row>
    <row r="73" spans="1:14" ht="13.2" customHeight="1" x14ac:dyDescent="0.3">
      <c r="A73" s="5">
        <v>56</v>
      </c>
      <c r="B73" s="22" t="s">
        <v>169</v>
      </c>
      <c r="C73" s="58">
        <f ca="1">IF(AND(C$4=1,C$2=1), ROUND(AmneData!C$73/1000, 3)+C68, IF(AND(C$4=1,C$2=0),"n.a.", ""))</f>
        <v>0</v>
      </c>
      <c r="D73" s="58">
        <f ca="1">IF(AND(D$4=1,D$2=1), ROUND(AmneData!D$73/1000, 3)+D68, IF(AND(D$4=1,D$2=0),"n.a.", ""))</f>
        <v>0</v>
      </c>
      <c r="E73" s="58" t="str">
        <f ca="1">IF(AND(E$4=1,E$2=1), ROUND(AmneData!E$73/1000, 3)+E68, IF(AND(E$4=1,E$2=0),"n.a.", ""))</f>
        <v>n.a.</v>
      </c>
      <c r="F73" s="58" t="str">
        <f ca="1">IF(AND(F$4=1,F$2=1), ROUND(AmneData!F$73/1000, 3)+F68, IF(AND(F$4=1,F$2=0),"n.a.", ""))</f>
        <v/>
      </c>
      <c r="G73" s="58" t="str">
        <f ca="1">IF(AND(G$4=1,G$2=1), ROUND(AmneData!G$73/1000, 3)+G68, IF(AND(G$4=1,G$2=0),"n.a.", ""))</f>
        <v/>
      </c>
      <c r="H73" s="58" t="str">
        <f ca="1">IF(AND(H$4=1,H$2=1), ROUND(AmneData!H$73/1000, 3)+H68, IF(AND(H$4=1,H$2=0),"n.a.", ""))</f>
        <v/>
      </c>
      <c r="I73" s="58" t="str">
        <f ca="1">IF(AND(I$4=1,I$2=1), ROUND(AmneData!I$73/1000, 3)+I68, IF(AND(I$4=1,I$2=0),"n.a.", ""))</f>
        <v/>
      </c>
      <c r="J73" s="58" t="str">
        <f ca="1">IF(AND(J$4=1,J$2=1), ROUND(AmneData!J$73/1000, 3)+J68, IF(AND(J$4=1,J$2=0),"n.a.", ""))</f>
        <v/>
      </c>
      <c r="K73" s="58" t="str">
        <f ca="1">IF(AND(K$4=1,K$2=1), ROUND(AmneData!K$73/1000, 3)+K68, IF(AND(K$4=1,K$2=0),"n.a.", ""))</f>
        <v/>
      </c>
      <c r="L73" s="58" t="str">
        <f ca="1">IF(AND(L$4=1,L$2=1), ROUND(AmneData!L$73/1000, 3)+L68, IF(AND(L$4=1,L$2=0),"n.a.", ""))</f>
        <v/>
      </c>
      <c r="M73" s="58" t="str">
        <f ca="1">IF(AND(M$4=1,M$2=1), ROUND(AmneData!M$73/1000, 3)+M68, IF(AND(M$4=1,M$2=0),"n.a.", ""))</f>
        <v/>
      </c>
      <c r="N73" s="58" t="str">
        <f ca="1">IF(AND(N$4=1,N$2=1), ROUND(AmneData!N$73/1000, 3)+N68, IF(AND(N$4=1,N$2=0),"n.a.", ""))</f>
        <v/>
      </c>
    </row>
    <row r="74" spans="1:14" ht="13.2" customHeight="1" x14ac:dyDescent="0.3">
      <c r="A74" s="5">
        <v>57</v>
      </c>
      <c r="B74" s="22" t="s">
        <v>79</v>
      </c>
      <c r="C74" s="58">
        <f ca="1">IF(AND(C$4=1,C$2=1), C72-C70-C73-AmneData!C37, IF(AND(C$4=1,C$2=0), "n.a.", ""))</f>
        <v>0</v>
      </c>
      <c r="D74" s="58">
        <f ca="1">IF(AND(D$4=1,D$2=1), D72-D70-D73-AmneData!D37, IF(AND(D$4=1,D$2=0), "n.a.", ""))</f>
        <v>0</v>
      </c>
      <c r="E74" s="58" t="str">
        <f ca="1">IF(AND(E$4=1,E$2=1), E72-E70-E73-AmneData!E37, IF(AND(E$4=1,E$2=0), "n.a.", ""))</f>
        <v>n.a.</v>
      </c>
      <c r="F74" s="58" t="str">
        <f ca="1">IF(AND(F$4=1,F$2=1), F72-F70-F73-AmneData!F37, IF(AND(F$4=1,F$2=0), "n.a.", ""))</f>
        <v/>
      </c>
      <c r="G74" s="58" t="str">
        <f ca="1">IF(AND(G$4=1,G$2=1), G72-G70-G73-AmneData!G37, IF(AND(G$4=1,G$2=0), "n.a.", ""))</f>
        <v/>
      </c>
      <c r="H74" s="58" t="str">
        <f ca="1">IF(AND(H$4=1,H$2=1), H72-H70-H73-AmneData!H37, IF(AND(H$4=1,H$2=0), "n.a.", ""))</f>
        <v/>
      </c>
      <c r="I74" s="58" t="str">
        <f ca="1">IF(AND(I$4=1,I$2=1), I72-I70-I73-AmneData!I37, IF(AND(I$4=1,I$2=0), "n.a.", ""))</f>
        <v/>
      </c>
      <c r="J74" s="58" t="str">
        <f ca="1">IF(AND(J$4=1,J$2=1), J72-J70-J73-AmneData!J37, IF(AND(J$4=1,J$2=0), "n.a.", ""))</f>
        <v/>
      </c>
      <c r="K74" s="58" t="str">
        <f ca="1">IF(AND(K$4=1,K$2=1), K72-K70-K73-AmneData!K37, IF(AND(K$4=1,K$2=0), "n.a.", ""))</f>
        <v/>
      </c>
      <c r="L74" s="58" t="str">
        <f ca="1">IF(AND(L$4=1,L$2=1), L72-L70-L73-AmneData!L37, IF(AND(L$4=1,L$2=0), "n.a.", ""))</f>
        <v/>
      </c>
      <c r="M74" s="58" t="str">
        <f ca="1">IF(AND(M$4=1,M$2=1), M72-M70-M73-AmneData!M37, IF(AND(M$4=1,M$2=0), "n.a.", ""))</f>
        <v/>
      </c>
      <c r="N74" s="58" t="str">
        <f ca="1">IF(AND(N$4=1,N$2=1), N72-N70-N73-AmneData!N37, IF(AND(N$4=1,N$2=0), "n.a.", ""))</f>
        <v/>
      </c>
    </row>
    <row r="75" spans="1:14" ht="13.2" customHeight="1" x14ac:dyDescent="0.3">
      <c r="A75" s="5">
        <v>58</v>
      </c>
      <c r="B75" s="22" t="s">
        <v>170</v>
      </c>
      <c r="C75" s="58">
        <f ca="1">IF(AND(C$4=1,C$2=1), ROUND(AmneData!C$75/1000, 3), IF(AND(C$4=1,C$2=0), "n.a.",  ""))</f>
        <v>0</v>
      </c>
      <c r="D75" s="58">
        <f ca="1">IF(AND(D$4=1,D$2=1), ROUND(AmneData!D$75/1000, 3), IF(AND(D$4=1,D$2=0), "n.a.",  ""))</f>
        <v>0</v>
      </c>
      <c r="E75" s="58" t="str">
        <f ca="1">IF(AND(E$4=1,E$2=1), ROUND(AmneData!E$75/1000, 3), IF(AND(E$4=1,E$2=0), "n.a.",  ""))</f>
        <v>n.a.</v>
      </c>
      <c r="F75" s="58" t="str">
        <f ca="1">IF(AND(F$4=1,F$2=1), ROUND(AmneData!F$75/1000, 3), IF(AND(F$4=1,F$2=0), "n.a.",  ""))</f>
        <v/>
      </c>
      <c r="G75" s="58" t="str">
        <f ca="1">IF(AND(G$4=1,G$2=1), ROUND(AmneData!G$75/1000, 3), IF(AND(G$4=1,G$2=0), "n.a.",  ""))</f>
        <v/>
      </c>
      <c r="H75" s="58" t="str">
        <f ca="1">IF(AND(H$4=1,H$2=1), ROUND(AmneData!H$75/1000, 3), IF(AND(H$4=1,H$2=0), "n.a.",  ""))</f>
        <v/>
      </c>
      <c r="I75" s="58" t="str">
        <f ca="1">IF(AND(I$4=1,I$2=1), ROUND(AmneData!I$75/1000, 3), IF(AND(I$4=1,I$2=0), "n.a.",  ""))</f>
        <v/>
      </c>
      <c r="J75" s="58" t="str">
        <f ca="1">IF(AND(J$4=1,J$2=1), ROUND(AmneData!J$75/1000, 3), IF(AND(J$4=1,J$2=0), "n.a.",  ""))</f>
        <v/>
      </c>
      <c r="K75" s="58" t="str">
        <f ca="1">IF(AND(K$4=1,K$2=1), ROUND(AmneData!K$75/1000, 3), IF(AND(K$4=1,K$2=0), "n.a.",  ""))</f>
        <v/>
      </c>
      <c r="L75" s="58" t="str">
        <f ca="1">IF(AND(L$4=1,L$2=1), ROUND(AmneData!L$75/1000, 3), IF(AND(L$4=1,L$2=0), "n.a.",  ""))</f>
        <v/>
      </c>
      <c r="M75" s="58" t="str">
        <f ca="1">IF(AND(M$4=1,M$2=1), ROUND(AmneData!M$75/1000, 3), IF(AND(M$4=1,M$2=0), "n.a.",  ""))</f>
        <v/>
      </c>
      <c r="N75" s="58" t="str">
        <f ca="1">IF(AND(N$4=1,N$2=1), ROUND(AmneData!N$75/1000, 3), IF(AND(N$4=1,N$2=0), "n.a.",  ""))</f>
        <v/>
      </c>
    </row>
    <row r="76" spans="1:14" ht="13.2" customHeight="1" x14ac:dyDescent="0.3">
      <c r="A76" s="5">
        <v>59</v>
      </c>
      <c r="B76" s="22" t="s">
        <v>171</v>
      </c>
      <c r="C76" s="58">
        <f ca="1">IF(AND(C$4=1,C$2=1),C74-C75, IF(AND(C$4=1,C$2=0),"n.a.", ""))</f>
        <v>0</v>
      </c>
      <c r="D76" s="58">
        <f t="shared" ref="D76:N76" ca="1" si="27">IF(AND(D$4=1,D$2=1),D74-D75, IF(AND(D$4=1,D$2=0),"n.a.", ""))</f>
        <v>0</v>
      </c>
      <c r="E76" s="58" t="str">
        <f t="shared" ca="1" si="27"/>
        <v>n.a.</v>
      </c>
      <c r="F76" s="58" t="str">
        <f t="shared" ca="1" si="27"/>
        <v/>
      </c>
      <c r="G76" s="58" t="str">
        <f t="shared" ca="1" si="27"/>
        <v/>
      </c>
      <c r="H76" s="58" t="str">
        <f t="shared" ca="1" si="27"/>
        <v/>
      </c>
      <c r="I76" s="58" t="str">
        <f t="shared" ca="1" si="27"/>
        <v/>
      </c>
      <c r="J76" s="58" t="str">
        <f t="shared" ca="1" si="27"/>
        <v/>
      </c>
      <c r="K76" s="58" t="str">
        <f t="shared" ca="1" si="27"/>
        <v/>
      </c>
      <c r="L76" s="58" t="str">
        <f t="shared" ca="1" si="27"/>
        <v/>
      </c>
      <c r="M76" s="58" t="str">
        <f t="shared" ca="1" si="27"/>
        <v/>
      </c>
      <c r="N76" s="58" t="str">
        <f t="shared" ca="1" si="27"/>
        <v/>
      </c>
    </row>
    <row r="77" spans="1:14" ht="13.2" customHeight="1" x14ac:dyDescent="0.3">
      <c r="A77" s="5">
        <v>60</v>
      </c>
      <c r="B77" s="22" t="s">
        <v>172</v>
      </c>
      <c r="C77" s="58" t="str">
        <f ca="1">IF(AND(C$4=1,C$2=1), IF(AmneData!C$77=0, "…", ROUND(AmneData!C$77/1000, 3)),IF(AND(C$4=1,C$2=0), "…", ""))</f>
        <v>…</v>
      </c>
      <c r="D77" s="58" t="str">
        <f ca="1">IF(AND(D$4=1,D$2=1), IF(AmneData!D$77=0, "…", ROUND(AmneData!D$77/1000, 3)),IF(AND(D$4=1,D$2=0), "…", ""))</f>
        <v>…</v>
      </c>
      <c r="E77" s="58" t="str">
        <f ca="1">IF(AND(E$4=1,E$2=1), IF(AmneData!E$77=0, "…", ROUND(AmneData!E$77/1000, 3)),IF(AND(E$4=1,E$2=0), "…", ""))</f>
        <v>…</v>
      </c>
      <c r="F77" s="58" t="str">
        <f ca="1">IF(AND(F$4=1,F$2=1), IF(AmneData!F$77=0, "…", ROUND(AmneData!F$77/1000, 3)),IF(AND(F$4=1,F$2=0), "…", ""))</f>
        <v/>
      </c>
      <c r="G77" s="58" t="str">
        <f ca="1">IF(AND(G$4=1,G$2=1), IF(AmneData!G$77=0, "…", ROUND(AmneData!G$77/1000, 3)),IF(AND(G$4=1,G$2=0), "…", ""))</f>
        <v/>
      </c>
      <c r="H77" s="58" t="str">
        <f ca="1">IF(AND(H$4=1,H$2=1), IF(AmneData!H$77=0, "…", ROUND(AmneData!H$77/1000, 3)),IF(AND(H$4=1,H$2=0), "…", ""))</f>
        <v/>
      </c>
      <c r="I77" s="58" t="str">
        <f ca="1">IF(AND(I$4=1,I$2=1), IF(AmneData!I$77=0, "…", ROUND(AmneData!I$77/1000, 3)),IF(AND(I$4=1,I$2=0), "…", ""))</f>
        <v/>
      </c>
      <c r="J77" s="58" t="str">
        <f ca="1">IF(AND(J$4=1,J$2=1), IF(AmneData!J$77=0, "…", ROUND(AmneData!J$77/1000, 3)),IF(AND(J$4=1,J$2=0), "…", ""))</f>
        <v/>
      </c>
      <c r="K77" s="58" t="str">
        <f ca="1">IF(AND(K$4=1,K$2=1), IF(AmneData!K$77=0, "…", ROUND(AmneData!K$77/1000, 3)),IF(AND(K$4=1,K$2=0), "…", ""))</f>
        <v/>
      </c>
      <c r="L77" s="58" t="str">
        <f ca="1">IF(AND(L$4=1,L$2=1), IF(AmneData!L$77=0, "…", ROUND(AmneData!L$77/1000, 3)),IF(AND(L$4=1,L$2=0), "…", ""))</f>
        <v/>
      </c>
      <c r="M77" s="58" t="str">
        <f ca="1">IF(AND(M$4=1,M$2=1), IF(AmneData!M$77=0, "…", ROUND(AmneData!M$77/1000, 3)),IF(AND(M$4=1,M$2=0), "…", ""))</f>
        <v/>
      </c>
      <c r="N77" s="58" t="str">
        <f ca="1">IF(AND(N$4=1,N$2=1), IF(AmneData!N$77=0, "…", ROUND(AmneData!N$77/1000, 3)),IF(AND(N$4=1,N$2=0), "…", ""))</f>
        <v/>
      </c>
    </row>
    <row r="78" spans="1:14" ht="13.2" customHeight="1" x14ac:dyDescent="0.3">
      <c r="A78" s="5">
        <v>61</v>
      </c>
      <c r="B78" s="22" t="s">
        <v>80</v>
      </c>
      <c r="C78" s="58" t="str">
        <f ca="1">IF(AND(C$4=1,C$2=1), IF(AmneData!C$78=0, "…", ROUND(AmneData!C$78/1000, 3)), IF(AND(C$4=1,C$2=0), "…", ""))</f>
        <v>…</v>
      </c>
      <c r="D78" s="58" t="str">
        <f ca="1">IF(AND(D$4=1,D$2=1), IF(AmneData!D$78=0, "…", ROUND(AmneData!D$78/1000, 3)), IF(AND(D$4=1,D$2=0), "…", ""))</f>
        <v>…</v>
      </c>
      <c r="E78" s="58" t="str">
        <f ca="1">IF(AND(E$4=1,E$2=1), IF(AmneData!E$78=0, "…", ROUND(AmneData!E$78/1000, 3)), IF(AND(E$4=1,E$2=0), "…", ""))</f>
        <v>…</v>
      </c>
      <c r="F78" s="58" t="str">
        <f ca="1">IF(AND(F$4=1,F$2=1), IF(AmneData!F$78=0, "…", ROUND(AmneData!F$78/1000, 3)), IF(AND(F$4=1,F$2=0), "…", ""))</f>
        <v/>
      </c>
      <c r="G78" s="58" t="str">
        <f ca="1">IF(AND(G$4=1,G$2=1), IF(AmneData!G$78=0, "…", ROUND(AmneData!G$78/1000, 3)), IF(AND(G$4=1,G$2=0), "…", ""))</f>
        <v/>
      </c>
      <c r="H78" s="58" t="str">
        <f ca="1">IF(AND(H$4=1,H$2=1), IF(AmneData!H$78=0, "…", ROUND(AmneData!H$78/1000, 3)), IF(AND(H$4=1,H$2=0), "…", ""))</f>
        <v/>
      </c>
      <c r="I78" s="58" t="str">
        <f ca="1">IF(AND(I$4=1,I$2=1), IF(AmneData!I$78=0, "…", ROUND(AmneData!I$78/1000, 3)), IF(AND(I$4=1,I$2=0), "…", ""))</f>
        <v/>
      </c>
      <c r="J78" s="58" t="str">
        <f ca="1">IF(AND(J$4=1,J$2=1), IF(AmneData!J$78=0, "…", ROUND(AmneData!J$78/1000, 3)), IF(AND(J$4=1,J$2=0), "…", ""))</f>
        <v/>
      </c>
      <c r="K78" s="58" t="str">
        <f ca="1">IF(AND(K$4=1,K$2=1), IF(AmneData!K$78=0, "…", ROUND(AmneData!K$78/1000, 3)), IF(AND(K$4=1,K$2=0), "…", ""))</f>
        <v/>
      </c>
      <c r="L78" s="58" t="str">
        <f ca="1">IF(AND(L$4=1,L$2=1), IF(AmneData!L$78=0, "…", ROUND(AmneData!L$78/1000, 3)), IF(AND(L$4=1,L$2=0), "…", ""))</f>
        <v/>
      </c>
      <c r="M78" s="58" t="str">
        <f ca="1">IF(AND(M$4=1,M$2=1), IF(AmneData!M$78=0, "…", ROUND(AmneData!M$78/1000, 3)), IF(AND(M$4=1,M$2=0), "…", ""))</f>
        <v/>
      </c>
      <c r="N78" s="58" t="str">
        <f ca="1">IF(AND(N$4=1,N$2=1), IF(AmneData!N$78=0, "…", ROUND(AmneData!N$78/1000, 3)), IF(AND(N$4=1,N$2=0), "…", ""))</f>
        <v/>
      </c>
    </row>
    <row r="79" spans="1:14" ht="13.2" customHeight="1" x14ac:dyDescent="0.3">
      <c r="A79" s="5"/>
      <c r="B79" s="32"/>
      <c r="C79" s="58"/>
      <c r="D79" s="58"/>
      <c r="E79" s="58"/>
      <c r="F79" s="58"/>
      <c r="G79" s="58"/>
      <c r="H79" s="58"/>
      <c r="I79" s="58"/>
      <c r="J79" s="58"/>
      <c r="K79" s="58"/>
      <c r="L79" s="58"/>
      <c r="M79" s="58"/>
      <c r="N79" s="58"/>
    </row>
    <row r="80" spans="1:14" ht="13.2" customHeight="1" x14ac:dyDescent="0.3">
      <c r="A80" s="5">
        <v>62</v>
      </c>
      <c r="B80" s="32" t="s">
        <v>173</v>
      </c>
      <c r="C80" s="58">
        <f ca="1">IF(C$4=1, C81+C84, "")</f>
        <v>0</v>
      </c>
      <c r="D80" s="58">
        <f t="shared" ref="D80:N80" ca="1" si="28">IF(D$4=1, D81+D84, "")</f>
        <v>0</v>
      </c>
      <c r="E80" s="58">
        <f t="shared" ca="1" si="28"/>
        <v>0</v>
      </c>
      <c r="F80" s="58" t="str">
        <f t="shared" ca="1" si="28"/>
        <v/>
      </c>
      <c r="G80" s="58" t="str">
        <f t="shared" ca="1" si="28"/>
        <v/>
      </c>
      <c r="H80" s="58" t="str">
        <f t="shared" ca="1" si="28"/>
        <v/>
      </c>
      <c r="I80" s="58" t="str">
        <f t="shared" ca="1" si="28"/>
        <v/>
      </c>
      <c r="J80" s="58" t="str">
        <f t="shared" ca="1" si="28"/>
        <v/>
      </c>
      <c r="K80" s="58" t="str">
        <f t="shared" ca="1" si="28"/>
        <v/>
      </c>
      <c r="L80" s="58" t="str">
        <f t="shared" ca="1" si="28"/>
        <v/>
      </c>
      <c r="M80" s="58" t="str">
        <f t="shared" ca="1" si="28"/>
        <v/>
      </c>
      <c r="N80" s="58" t="str">
        <f t="shared" ca="1" si="28"/>
        <v/>
      </c>
    </row>
    <row r="81" spans="1:14" ht="13.2" customHeight="1" x14ac:dyDescent="0.3">
      <c r="A81" s="5">
        <v>63</v>
      </c>
      <c r="B81" s="22" t="s">
        <v>87</v>
      </c>
      <c r="C81" s="58">
        <f ca="1">IF(C$4=1, C82+C83, "")</f>
        <v>0</v>
      </c>
      <c r="D81" s="58">
        <f t="shared" ref="D81:N81" ca="1" si="29">IF(D$4=1, D82+D83, "")</f>
        <v>0</v>
      </c>
      <c r="E81" s="58">
        <f t="shared" ca="1" si="29"/>
        <v>0</v>
      </c>
      <c r="F81" s="58" t="str">
        <f t="shared" ca="1" si="29"/>
        <v/>
      </c>
      <c r="G81" s="58" t="str">
        <f t="shared" ca="1" si="29"/>
        <v/>
      </c>
      <c r="H81" s="58" t="str">
        <f t="shared" ca="1" si="29"/>
        <v/>
      </c>
      <c r="I81" s="58" t="str">
        <f t="shared" ca="1" si="29"/>
        <v/>
      </c>
      <c r="J81" s="58" t="str">
        <f t="shared" ca="1" si="29"/>
        <v/>
      </c>
      <c r="K81" s="58" t="str">
        <f t="shared" ca="1" si="29"/>
        <v/>
      </c>
      <c r="L81" s="58" t="str">
        <f t="shared" ca="1" si="29"/>
        <v/>
      </c>
      <c r="M81" s="58" t="str">
        <f t="shared" ca="1" si="29"/>
        <v/>
      </c>
      <c r="N81" s="58" t="str">
        <f t="shared" ca="1" si="29"/>
        <v/>
      </c>
    </row>
    <row r="82" spans="1:14" ht="13.2" customHeight="1" x14ac:dyDescent="0.3">
      <c r="A82" s="5">
        <v>64</v>
      </c>
      <c r="B82" s="22" t="s">
        <v>155</v>
      </c>
      <c r="C82" s="58">
        <f ca="1">IF(C$4=1, ROUND(GetItaISData!Z$82/1000, 3), "")</f>
        <v>0</v>
      </c>
      <c r="D82" s="58">
        <f ca="1">IF(D$4=1, ROUND(GetItaISData!AA$82/1000, 3), "")</f>
        <v>0</v>
      </c>
      <c r="E82" s="58">
        <f ca="1">IF(E$4=1, ROUND(GetItaISData!AB$82/1000, 3), "")</f>
        <v>0</v>
      </c>
      <c r="F82" s="58" t="str">
        <f ca="1">IF(F$4=1, ROUND(GetItaISData!AC$82/1000, 3), "")</f>
        <v/>
      </c>
      <c r="G82" s="58" t="str">
        <f ca="1">IF(G$4=1, ROUND(GetItaISData!AD$82/1000, 3), "")</f>
        <v/>
      </c>
      <c r="H82" s="58" t="str">
        <f ca="1">IF(H$4=1, ROUND(GetItaISData!AE$82/1000, 3), "")</f>
        <v/>
      </c>
      <c r="I82" s="58" t="str">
        <f ca="1">IF(I$4=1, ROUND(GetItaISData!AF$82/1000, 3), "")</f>
        <v/>
      </c>
      <c r="J82" s="58" t="str">
        <f ca="1">IF(J$4=1, ROUND(GetItaISData!AG$82/1000, 3), "")</f>
        <v/>
      </c>
      <c r="K82" s="58" t="str">
        <f ca="1">IF(K$4=1, ROUND(GetItaISData!AH$82/1000, 3), "")</f>
        <v/>
      </c>
      <c r="L82" s="58" t="str">
        <f ca="1">IF(L$4=1, ROUND(GetItaISData!AI$82/1000, 3), "")</f>
        <v/>
      </c>
      <c r="M82" s="58" t="str">
        <f ca="1">IF(M$4=1, ROUND(GetItaISData!AJ$82/1000, 3), "")</f>
        <v/>
      </c>
      <c r="N82" s="58" t="str">
        <f ca="1">IF(N$4=1, ROUND(GetItaISData!AK$82/1000, 3), "")</f>
        <v/>
      </c>
    </row>
    <row r="83" spans="1:14" ht="13.2" customHeight="1" x14ac:dyDescent="0.3">
      <c r="A83" s="5">
        <v>65</v>
      </c>
      <c r="B83" s="22" t="s">
        <v>156</v>
      </c>
      <c r="C83" s="58">
        <f ca="1">IF(C$4=1, ROUND(GetItaISData!Z$83/1000, 3), "")</f>
        <v>0</v>
      </c>
      <c r="D83" s="58">
        <f ca="1">IF(D$4=1, ROUND(GetItaISData!AA$83/1000, 3), "")</f>
        <v>0</v>
      </c>
      <c r="E83" s="58">
        <f ca="1">IF(E$4=1, ROUND(GetItaISData!AB$83/1000, 3), "")</f>
        <v>0</v>
      </c>
      <c r="F83" s="58" t="str">
        <f ca="1">IF(F$4=1, ROUND(GetItaISData!AC$83/1000, 3), "")</f>
        <v/>
      </c>
      <c r="G83" s="58" t="str">
        <f ca="1">IF(G$4=1, ROUND(GetItaISData!AD$83/1000, 3), "")</f>
        <v/>
      </c>
      <c r="H83" s="58" t="str">
        <f ca="1">IF(H$4=1, ROUND(GetItaISData!AE$83/1000, 3), "")</f>
        <v/>
      </c>
      <c r="I83" s="58" t="str">
        <f ca="1">IF(I$4=1, ROUND(GetItaISData!AF$83/1000, 3), "")</f>
        <v/>
      </c>
      <c r="J83" s="58" t="str">
        <f ca="1">IF(J$4=1, ROUND(GetItaISData!AG$83/1000, 3), "")</f>
        <v/>
      </c>
      <c r="K83" s="58" t="str">
        <f ca="1">IF(K$4=1, ROUND(GetItaISData!AH$83/1000, 3), "")</f>
        <v/>
      </c>
      <c r="L83" s="58" t="str">
        <f ca="1">IF(L$4=1, ROUND(GetItaISData!AI$83/1000, 3), "")</f>
        <v/>
      </c>
      <c r="M83" s="58" t="str">
        <f ca="1">IF(M$4=1, ROUND(GetItaISData!AJ$83/1000, 3), "")</f>
        <v/>
      </c>
      <c r="N83" s="58" t="str">
        <f ca="1">IF(N$4=1, ROUND(GetItaISData!AK$83/1000, 3), "")</f>
        <v/>
      </c>
    </row>
    <row r="84" spans="1:14" ht="13.2" customHeight="1" x14ac:dyDescent="0.3">
      <c r="A84" s="5">
        <v>66</v>
      </c>
      <c r="B84" s="22" t="s">
        <v>174</v>
      </c>
      <c r="C84" s="58">
        <f ca="1">IF(C$4=1, ROUND(GetItaISData!Z$84/1000, 3), "")</f>
        <v>0</v>
      </c>
      <c r="D84" s="58">
        <f ca="1">IF(D$4=1, ROUND(GetItaISData!AA$84/1000, 3), "")</f>
        <v>0</v>
      </c>
      <c r="E84" s="58">
        <f ca="1">IF(E$4=1, ROUND(GetItaISData!AB$84/1000, 3), "")</f>
        <v>0</v>
      </c>
      <c r="F84" s="58" t="str">
        <f ca="1">IF(F$4=1, ROUND(GetItaISData!AC$84/1000, 3), "")</f>
        <v/>
      </c>
      <c r="G84" s="58" t="str">
        <f ca="1">IF(G$4=1, ROUND(GetItaISData!AD$84/1000, 3), "")</f>
        <v/>
      </c>
      <c r="H84" s="58" t="str">
        <f ca="1">IF(H$4=1, ROUND(GetItaISData!AE$84/1000, 3), "")</f>
        <v/>
      </c>
      <c r="I84" s="58" t="str">
        <f ca="1">IF(I$4=1, ROUND(GetItaISData!AF$84/1000, 3), "")</f>
        <v/>
      </c>
      <c r="J84" s="58" t="str">
        <f ca="1">IF(J$4=1, ROUND(GetItaISData!AG$84/1000, 3), "")</f>
        <v/>
      </c>
      <c r="K84" s="58" t="str">
        <f ca="1">IF(K$4=1, ROUND(GetItaISData!AH$84/1000, 3), "")</f>
        <v/>
      </c>
      <c r="L84" s="58" t="str">
        <f ca="1">IF(L$4=1, ROUND(GetItaISData!AI$84/1000, 3), "")</f>
        <v/>
      </c>
      <c r="M84" s="58" t="str">
        <f ca="1">IF(M$4=1, ROUND(GetItaISData!AJ$84/1000, 3), "")</f>
        <v/>
      </c>
      <c r="N84" s="58" t="str">
        <f ca="1">IF(N$4=1, ROUND(GetItaISData!AK$84/1000, 3), "")</f>
        <v/>
      </c>
    </row>
    <row r="85" spans="1:14" ht="13.2" customHeight="1" x14ac:dyDescent="0.3">
      <c r="C85" s="58"/>
      <c r="D85" s="58"/>
      <c r="E85" s="58"/>
      <c r="F85" s="58"/>
      <c r="G85" s="58"/>
      <c r="H85" s="58"/>
      <c r="I85" s="58"/>
      <c r="J85" s="58"/>
      <c r="K85" s="58"/>
      <c r="L85" s="58"/>
      <c r="M85" s="58"/>
      <c r="N85" s="58"/>
    </row>
    <row r="86" spans="1:14" ht="13.2" customHeight="1" x14ac:dyDescent="0.3">
      <c r="A86" s="14">
        <v>67</v>
      </c>
      <c r="B86" s="32" t="s">
        <v>175</v>
      </c>
      <c r="C86" s="58">
        <f ca="1">IF(C$4=1, ROUND(GetItaISData!Z$86/1000, 3), "")</f>
        <v>0</v>
      </c>
      <c r="D86" s="58">
        <f ca="1">IF(D$4=1, ROUND(GetItaISData!AA$86/1000, 3), "")</f>
        <v>0</v>
      </c>
      <c r="E86" s="58">
        <f ca="1">IF(E$4=1, ROUND(GetItaISData!AB$86/1000, 3), "")</f>
        <v>0</v>
      </c>
      <c r="F86" s="58" t="str">
        <f ca="1">IF(F$4=1, ROUND(GetItaISData!AC$86/1000, 3), "")</f>
        <v/>
      </c>
      <c r="G86" s="58" t="str">
        <f ca="1">IF(G$4=1, ROUND(GetItaISData!AD$86/1000, 3), "")</f>
        <v/>
      </c>
      <c r="H86" s="58" t="str">
        <f ca="1">IF(H$4=1, ROUND(GetItaISData!AE$86/1000, 3), "")</f>
        <v/>
      </c>
      <c r="I86" s="58" t="str">
        <f ca="1">IF(I$4=1, ROUND(GetItaISData!AF$86/1000, 3), "")</f>
        <v/>
      </c>
      <c r="J86" s="58" t="str">
        <f ca="1">IF(J$4=1, ROUND(GetItaISData!AG$86/1000, 3), "")</f>
        <v/>
      </c>
      <c r="K86" s="58" t="str">
        <f ca="1">IF(K$4=1, ROUND(GetItaISData!AH$86/1000, 3), "")</f>
        <v/>
      </c>
      <c r="L86" s="58" t="str">
        <f ca="1">IF(L$4=1, ROUND(GetItaISData!AI$86/1000, 3), "")</f>
        <v/>
      </c>
      <c r="M86" s="58" t="str">
        <f ca="1">IF(M$4=1, ROUND(GetItaISData!AJ$86/1000, 3), "")</f>
        <v/>
      </c>
      <c r="N86" s="58" t="str">
        <f ca="1">IF(N$4=1, ROUND(GetItaISData!AK$86/1000, 3), "")</f>
        <v/>
      </c>
    </row>
    <row r="87" spans="1:14" ht="13.2" customHeight="1" x14ac:dyDescent="0.3">
      <c r="A87" s="14"/>
      <c r="B87" s="32"/>
      <c r="C87" s="58"/>
      <c r="D87" s="58"/>
      <c r="E87" s="58"/>
      <c r="F87" s="58"/>
      <c r="G87" s="58"/>
      <c r="H87" s="58"/>
      <c r="I87" s="58"/>
      <c r="J87" s="58"/>
      <c r="K87" s="58"/>
      <c r="L87" s="58"/>
      <c r="M87" s="58"/>
      <c r="N87" s="58"/>
    </row>
    <row r="88" spans="1:14" ht="13.2" customHeight="1" x14ac:dyDescent="0.3">
      <c r="A88" s="14"/>
      <c r="B88" s="34" t="s">
        <v>23</v>
      </c>
      <c r="C88" s="58"/>
      <c r="D88" s="58"/>
      <c r="E88" s="58"/>
      <c r="F88" s="58"/>
      <c r="G88" s="58"/>
      <c r="H88" s="58"/>
      <c r="I88" s="58"/>
      <c r="J88" s="58"/>
      <c r="K88" s="58"/>
      <c r="L88" s="58"/>
      <c r="M88" s="58"/>
      <c r="N88" s="58"/>
    </row>
    <row r="89" spans="1:14" ht="13.2" customHeight="1" x14ac:dyDescent="0.3">
      <c r="A89" s="14">
        <v>68</v>
      </c>
      <c r="B89" s="3" t="s">
        <v>81</v>
      </c>
      <c r="C89" s="58">
        <f ca="1">IF(C$4=1, ROUND(GetItaISData!Z$89/1000, 3), "")</f>
        <v>0</v>
      </c>
      <c r="D89" s="58">
        <f ca="1">IF(D$4=1, ROUND(GetItaISData!AA$89/1000, 3), "")</f>
        <v>0</v>
      </c>
      <c r="E89" s="58">
        <f ca="1">IF(E$4=1, ROUND(GetItaISData!AB$89/1000, 3), "")</f>
        <v>0</v>
      </c>
      <c r="F89" s="58" t="str">
        <f ca="1">IF(F$4=1, ROUND(GetItaISData!AC$89/1000, 3), "")</f>
        <v/>
      </c>
      <c r="G89" s="58" t="str">
        <f ca="1">IF(G$4=1, ROUND(GetItaISData!AD$89/1000, 3), "")</f>
        <v/>
      </c>
      <c r="H89" s="58" t="str">
        <f ca="1">IF(H$4=1, ROUND(GetItaISData!AE$89/1000, 3), "")</f>
        <v/>
      </c>
      <c r="I89" s="58" t="str">
        <f ca="1">IF(I$4=1, ROUND(GetItaISData!AF$89/1000, 3), "")</f>
        <v/>
      </c>
      <c r="J89" s="58" t="str">
        <f ca="1">IF(J$4=1, ROUND(GetItaISData!AG$89/1000, 3), "")</f>
        <v/>
      </c>
      <c r="K89" s="58" t="str">
        <f ca="1">IF(K$4=1, ROUND(GetItaISData!AH$89/1000, 3), "")</f>
        <v/>
      </c>
      <c r="L89" s="58" t="str">
        <f ca="1">IF(L$4=1, ROUND(GetItaISData!AI$89/1000, 3), "")</f>
        <v/>
      </c>
      <c r="M89" s="58" t="str">
        <f ca="1">IF(M$4=1, ROUND(GetItaISData!AJ$89/1000, 3), "")</f>
        <v/>
      </c>
      <c r="N89" s="58" t="str">
        <f ca="1">IF(N$4=1, ROUND(GetItaISData!AK$89/1000, 3), "")</f>
        <v/>
      </c>
    </row>
    <row r="90" spans="1:14" ht="13.2" customHeight="1" x14ac:dyDescent="0.3">
      <c r="A90" s="5">
        <v>69</v>
      </c>
      <c r="B90" s="3" t="s">
        <v>82</v>
      </c>
      <c r="C90" s="58">
        <f ca="1">IF(C$4=1,C11-C52,"")</f>
        <v>0</v>
      </c>
      <c r="D90" s="58">
        <f t="shared" ref="D90:N90" ca="1" si="30">IF(D$4=1,D11-D52,"")</f>
        <v>0</v>
      </c>
      <c r="E90" s="58">
        <f t="shared" ca="1" si="30"/>
        <v>0</v>
      </c>
      <c r="F90" s="58" t="str">
        <f t="shared" ca="1" si="30"/>
        <v/>
      </c>
      <c r="G90" s="58" t="str">
        <f t="shared" ca="1" si="30"/>
        <v/>
      </c>
      <c r="H90" s="58" t="str">
        <f t="shared" ca="1" si="30"/>
        <v/>
      </c>
      <c r="I90" s="58" t="str">
        <f t="shared" ca="1" si="30"/>
        <v/>
      </c>
      <c r="J90" s="58" t="str">
        <f t="shared" ca="1" si="30"/>
        <v/>
      </c>
      <c r="K90" s="58" t="str">
        <f t="shared" ca="1" si="30"/>
        <v/>
      </c>
      <c r="L90" s="58" t="str">
        <f t="shared" ca="1" si="30"/>
        <v/>
      </c>
      <c r="M90" s="58" t="str">
        <f t="shared" ca="1" si="30"/>
        <v/>
      </c>
      <c r="N90" s="58" t="str">
        <f t="shared" ca="1" si="30"/>
        <v/>
      </c>
    </row>
    <row r="91" spans="1:14" ht="13.2" customHeight="1" x14ac:dyDescent="0.3">
      <c r="A91" s="5">
        <v>70</v>
      </c>
      <c r="B91" s="3" t="s">
        <v>83</v>
      </c>
      <c r="C91" s="58">
        <f ca="1">IF(C$4=1, ROUND(GetItaISData!Z$91/1000, 3), "")</f>
        <v>0</v>
      </c>
      <c r="D91" s="58">
        <f ca="1">IF(D$4=1, ROUND(GetItaISData!AA$91/1000, 3), "")</f>
        <v>0</v>
      </c>
      <c r="E91" s="58">
        <f ca="1">IF(E$4=1, ROUND(GetItaISData!AB$91/1000, 3), "")</f>
        <v>0</v>
      </c>
      <c r="F91" s="58" t="str">
        <f ca="1">IF(F$4=1, ROUND(GetItaISData!AC$91/1000, 3), "")</f>
        <v/>
      </c>
      <c r="G91" s="58" t="str">
        <f ca="1">IF(G$4=1, ROUND(GetItaISData!AD$91/1000, 3), "")</f>
        <v/>
      </c>
      <c r="H91" s="58" t="str">
        <f ca="1">IF(H$4=1, ROUND(GetItaISData!AE$91/1000, 3), "")</f>
        <v/>
      </c>
      <c r="I91" s="58" t="str">
        <f ca="1">IF(I$4=1, ROUND(GetItaISData!AF$91/1000, 3), "")</f>
        <v/>
      </c>
      <c r="J91" s="58" t="str">
        <f ca="1">IF(J$4=1, ROUND(GetItaISData!AG$91/1000, 3), "")</f>
        <v/>
      </c>
      <c r="K91" s="58" t="str">
        <f ca="1">IF(K$4=1, ROUND(GetItaISData!AH$91/1000, 3), "")</f>
        <v/>
      </c>
      <c r="L91" s="58" t="str">
        <f ca="1">IF(L$4=1, ROUND(GetItaISData!AI$91/1000, 3), "")</f>
        <v/>
      </c>
      <c r="M91" s="58" t="str">
        <f ca="1">IF(M$4=1, ROUND(GetItaISData!AJ$91/1000, 3), "")</f>
        <v/>
      </c>
      <c r="N91" s="58" t="str">
        <f ca="1">IF(N$4=1, ROUND(GetItaISData!AK$91/1000, 3), "")</f>
        <v/>
      </c>
    </row>
    <row r="92" spans="1:14" ht="13.2" customHeight="1" x14ac:dyDescent="0.3">
      <c r="A92" s="5"/>
      <c r="B92" s="3"/>
      <c r="C92" s="58"/>
      <c r="D92" s="58"/>
      <c r="E92" s="58"/>
      <c r="F92" s="58"/>
      <c r="G92" s="58"/>
      <c r="H92" s="58"/>
      <c r="I92" s="58"/>
      <c r="J92" s="58"/>
      <c r="K92" s="58"/>
      <c r="L92" s="58"/>
      <c r="M92" s="58"/>
      <c r="N92" s="58"/>
    </row>
    <row r="93" spans="1:14" ht="13.2" customHeight="1" x14ac:dyDescent="0.3">
      <c r="A93" s="5"/>
      <c r="B93" s="3"/>
      <c r="C93" s="58"/>
      <c r="D93" s="58"/>
      <c r="E93" s="58"/>
      <c r="F93" s="58"/>
      <c r="G93" s="58"/>
      <c r="H93" s="58"/>
      <c r="I93" s="58"/>
      <c r="J93" s="58"/>
      <c r="K93" s="58"/>
      <c r="L93" s="58"/>
      <c r="M93" s="58"/>
      <c r="N93" s="58"/>
    </row>
    <row r="94" spans="1:14" ht="13.2" customHeight="1" x14ac:dyDescent="0.3">
      <c r="A94" s="5"/>
      <c r="B94" s="34" t="s">
        <v>24</v>
      </c>
      <c r="C94" s="58"/>
      <c r="D94" s="58"/>
      <c r="E94" s="58"/>
      <c r="F94" s="58"/>
      <c r="G94" s="58"/>
      <c r="H94" s="58"/>
      <c r="I94" s="58"/>
      <c r="J94" s="58"/>
      <c r="K94" s="58"/>
      <c r="L94" s="58"/>
      <c r="M94" s="58"/>
      <c r="N94" s="58"/>
    </row>
    <row r="95" spans="1:14" ht="13.2" customHeight="1" x14ac:dyDescent="0.3">
      <c r="A95" s="5"/>
      <c r="B95" s="32" t="s">
        <v>54</v>
      </c>
      <c r="C95" s="58"/>
      <c r="D95" s="58"/>
      <c r="E95" s="58"/>
      <c r="F95" s="58"/>
      <c r="G95" s="58"/>
      <c r="H95" s="58"/>
      <c r="I95" s="58"/>
      <c r="J95" s="58"/>
      <c r="K95" s="58"/>
      <c r="L95" s="58"/>
      <c r="M95" s="58"/>
      <c r="N95" s="58"/>
    </row>
    <row r="96" spans="1:14" ht="13.2" customHeight="1" x14ac:dyDescent="0.3">
      <c r="A96" s="5">
        <v>71</v>
      </c>
      <c r="B96" s="22" t="s">
        <v>40</v>
      </c>
      <c r="C96" s="58">
        <f ca="1">IF(AND(C$4=1,C$2=1), C31-C36+ROUND(AmneData!C$96/1000, 3), IF(AND(C$4=1,C$2=0), "n.a.", ""))</f>
        <v>0</v>
      </c>
      <c r="D96" s="58">
        <f ca="1">IF(AND(D$4=1,D$2=1), D31-D36+ROUND(AmneData!D$96/1000, 3), IF(AND(D$4=1,D$2=0), "n.a.", ""))</f>
        <v>0</v>
      </c>
      <c r="E96" s="58" t="str">
        <f ca="1">IF(AND(E$4=1,E$2=1), E31-E36+ROUND(AmneData!E$96/1000, 3), IF(AND(E$4=1,E$2=0), "n.a.", ""))</f>
        <v>n.a.</v>
      </c>
      <c r="F96" s="58" t="str">
        <f ca="1">IF(AND(F$4=1,F$2=1), F31-F36+ROUND(AmneData!F$96/1000, 3), IF(AND(F$4=1,F$2=0), "n.a.", ""))</f>
        <v/>
      </c>
      <c r="G96" s="58" t="str">
        <f ca="1">IF(AND(G$4=1,G$2=1), G31-G36+ROUND(AmneData!G$96/1000, 3), IF(AND(G$4=1,G$2=0), "n.a.", ""))</f>
        <v/>
      </c>
      <c r="H96" s="58" t="str">
        <f ca="1">IF(AND(H$4=1,H$2=1), H31-H36+ROUND(AmneData!H$96/1000, 3), IF(AND(H$4=1,H$2=0), "n.a.", ""))</f>
        <v/>
      </c>
      <c r="I96" s="58" t="str">
        <f ca="1">IF(AND(I$4=1,I$2=1), I31-I36+ROUND(AmneData!I$96/1000, 3), IF(AND(I$4=1,I$2=0), "n.a.", ""))</f>
        <v/>
      </c>
      <c r="J96" s="58" t="str">
        <f ca="1">IF(AND(J$4=1,J$2=1), J31-J36+ROUND(AmneData!J$96/1000, 3), IF(AND(J$4=1,J$2=0), "n.a.", ""))</f>
        <v/>
      </c>
      <c r="K96" s="58" t="str">
        <f ca="1">IF(AND(K$4=1,K$2=1), K31-K36+ROUND(AmneData!K$96/1000, 3), IF(AND(K$4=1,K$2=0), "n.a.", ""))</f>
        <v/>
      </c>
      <c r="L96" s="58" t="str">
        <f ca="1">IF(AND(L$4=1,L$2=1), L31-L36+ROUND(AmneData!L$96/1000, 3), IF(AND(L$4=1,L$2=0), "n.a.", ""))</f>
        <v/>
      </c>
      <c r="M96" s="58" t="str">
        <f ca="1">IF(AND(M$4=1,M$2=1), M31-M36+ROUND(AmneData!M$96/1000, 3), IF(AND(M$4=1,M$2=0), "n.a.", ""))</f>
        <v/>
      </c>
      <c r="N96" s="58" t="str">
        <f ca="1">IF(AND(N$4=1,N$2=1), N31-N36+ROUND(AmneData!N$96/1000, 3), IF(AND(N$4=1,N$2=0), "n.a.", ""))</f>
        <v/>
      </c>
    </row>
    <row r="97" spans="1:14" ht="13.2" customHeight="1" x14ac:dyDescent="0.3">
      <c r="A97" s="5">
        <v>72</v>
      </c>
      <c r="B97" s="22" t="s">
        <v>176</v>
      </c>
      <c r="C97" s="58">
        <f ca="1">IF(AND(C$4=1,C$2=1), C96-C100, IF(AND(C$4=1,C$2=0),"n.a.", ""))</f>
        <v>0</v>
      </c>
      <c r="D97" s="58">
        <f t="shared" ref="D97:N97" ca="1" si="31">IF(AND(D$4=1,D$2=1), D96-D100, IF(AND(D$4=1,D$2=0),"n.a.", ""))</f>
        <v>0</v>
      </c>
      <c r="E97" s="58" t="str">
        <f t="shared" ca="1" si="31"/>
        <v>n.a.</v>
      </c>
      <c r="F97" s="58" t="str">
        <f t="shared" ca="1" si="31"/>
        <v/>
      </c>
      <c r="G97" s="58" t="str">
        <f t="shared" ca="1" si="31"/>
        <v/>
      </c>
      <c r="H97" s="58" t="str">
        <f t="shared" ca="1" si="31"/>
        <v/>
      </c>
      <c r="I97" s="58" t="str">
        <f t="shared" ca="1" si="31"/>
        <v/>
      </c>
      <c r="J97" s="58" t="str">
        <f t="shared" ca="1" si="31"/>
        <v/>
      </c>
      <c r="K97" s="58" t="str">
        <f t="shared" ca="1" si="31"/>
        <v/>
      </c>
      <c r="L97" s="58" t="str">
        <f t="shared" ca="1" si="31"/>
        <v/>
      </c>
      <c r="M97" s="58" t="str">
        <f t="shared" ca="1" si="31"/>
        <v/>
      </c>
      <c r="N97" s="58" t="str">
        <f t="shared" ca="1" si="31"/>
        <v/>
      </c>
    </row>
    <row r="98" spans="1:14" ht="13.2" customHeight="1" x14ac:dyDescent="0.3">
      <c r="A98" s="5">
        <v>73</v>
      </c>
      <c r="B98" s="22" t="s">
        <v>177</v>
      </c>
      <c r="C98" s="58">
        <f ca="1">IF(AND(C$4=1,C$2=1), ROUND(AmneData!C$98/1000, 3), IF(AND(C$4=1,C$2=0),"n.a.", ""))</f>
        <v>0</v>
      </c>
      <c r="D98" s="58">
        <f ca="1">IF(AND(D$4=1,D$2=1), ROUND(AmneData!D$98/1000, 3), IF(AND(D$4=1,D$2=0),"n.a.", ""))</f>
        <v>0</v>
      </c>
      <c r="E98" s="58" t="str">
        <f ca="1">IF(AND(E$4=1,E$2=1), ROUND(AmneData!E$98/1000, 3), IF(AND(E$4=1,E$2=0),"n.a.", ""))</f>
        <v>n.a.</v>
      </c>
      <c r="F98" s="58" t="str">
        <f ca="1">IF(AND(F$4=1,F$2=1), ROUND(AmneData!F$98/1000, 3), IF(AND(F$4=1,F$2=0),"n.a.", ""))</f>
        <v/>
      </c>
      <c r="G98" s="58" t="str">
        <f ca="1">IF(AND(G$4=1,G$2=1), ROUND(AmneData!G$98/1000, 3), IF(AND(G$4=1,G$2=0),"n.a.", ""))</f>
        <v/>
      </c>
      <c r="H98" s="58" t="str">
        <f ca="1">IF(AND(H$4=1,H$2=1), ROUND(AmneData!H$98/1000, 3), IF(AND(H$4=1,H$2=0),"n.a.", ""))</f>
        <v/>
      </c>
      <c r="I98" s="58" t="str">
        <f ca="1">IF(AND(I$4=1,I$2=1), ROUND(AmneData!I$98/1000, 3), IF(AND(I$4=1,I$2=0),"n.a.", ""))</f>
        <v/>
      </c>
      <c r="J98" s="58" t="str">
        <f ca="1">IF(AND(J$4=1,J$2=1), ROUND(AmneData!J$98/1000, 3), IF(AND(J$4=1,J$2=0),"n.a.", ""))</f>
        <v/>
      </c>
      <c r="K98" s="58" t="str">
        <f ca="1">IF(AND(K$4=1,K$2=1), ROUND(AmneData!K$98/1000, 3), IF(AND(K$4=1,K$2=0),"n.a.", ""))</f>
        <v/>
      </c>
      <c r="L98" s="58" t="str">
        <f ca="1">IF(AND(L$4=1,L$2=1), ROUND(AmneData!L$98/1000, 3), IF(AND(L$4=1,L$2=0),"n.a.", ""))</f>
        <v/>
      </c>
      <c r="M98" s="58" t="str">
        <f ca="1">IF(AND(M$4=1,M$2=1), ROUND(AmneData!M$98/1000, 3), IF(AND(M$4=1,M$2=0),"n.a.", ""))</f>
        <v/>
      </c>
      <c r="N98" s="58" t="str">
        <f ca="1">IF(AND(N$4=1,N$2=1), ROUND(AmneData!N$98/1000, 3), IF(AND(N$4=1,N$2=0),"n.a.", ""))</f>
        <v/>
      </c>
    </row>
    <row r="99" spans="1:14" ht="13.2" customHeight="1" x14ac:dyDescent="0.3">
      <c r="A99" s="5">
        <v>74</v>
      </c>
      <c r="B99" s="22" t="s">
        <v>178</v>
      </c>
      <c r="C99" s="58">
        <f ca="1">IF(AND(C$4=1,C$2=1), C97-C98, IF(AND(C$4=1,C$2=0), "n.a.", ""))</f>
        <v>0</v>
      </c>
      <c r="D99" s="58">
        <f t="shared" ref="D99:N99" ca="1" si="32">IF(AND(D$4=1,D$2=1), D97-D98, IF(AND(D$4=1,D$2=0), "n.a.", ""))</f>
        <v>0</v>
      </c>
      <c r="E99" s="58" t="str">
        <f t="shared" ca="1" si="32"/>
        <v>n.a.</v>
      </c>
      <c r="F99" s="58" t="str">
        <f t="shared" ca="1" si="32"/>
        <v/>
      </c>
      <c r="G99" s="58" t="str">
        <f t="shared" ca="1" si="32"/>
        <v/>
      </c>
      <c r="H99" s="58" t="str">
        <f t="shared" ca="1" si="32"/>
        <v/>
      </c>
      <c r="I99" s="58" t="str">
        <f t="shared" ca="1" si="32"/>
        <v/>
      </c>
      <c r="J99" s="58" t="str">
        <f t="shared" ca="1" si="32"/>
        <v/>
      </c>
      <c r="K99" s="58" t="str">
        <f t="shared" ca="1" si="32"/>
        <v/>
      </c>
      <c r="L99" s="58" t="str">
        <f t="shared" ca="1" si="32"/>
        <v/>
      </c>
      <c r="M99" s="58" t="str">
        <f t="shared" ca="1" si="32"/>
        <v/>
      </c>
      <c r="N99" s="58" t="str">
        <f t="shared" ca="1" si="32"/>
        <v/>
      </c>
    </row>
    <row r="100" spans="1:14" ht="13.2" customHeight="1" x14ac:dyDescent="0.3">
      <c r="A100" s="5">
        <v>75</v>
      </c>
      <c r="B100" s="22" t="s">
        <v>84</v>
      </c>
      <c r="C100" s="58">
        <f ca="1">C32</f>
        <v>0</v>
      </c>
      <c r="D100" s="58">
        <f t="shared" ref="D100:N100" ca="1" si="33">D32</f>
        <v>0</v>
      </c>
      <c r="E100" s="58" t="str">
        <f t="shared" ca="1" si="33"/>
        <v>n.a.</v>
      </c>
      <c r="F100" s="58" t="str">
        <f t="shared" ca="1" si="33"/>
        <v/>
      </c>
      <c r="G100" s="58" t="str">
        <f t="shared" ca="1" si="33"/>
        <v/>
      </c>
      <c r="H100" s="58" t="str">
        <f t="shared" ca="1" si="33"/>
        <v/>
      </c>
      <c r="I100" s="58" t="str">
        <f t="shared" ca="1" si="33"/>
        <v/>
      </c>
      <c r="J100" s="58" t="str">
        <f t="shared" ca="1" si="33"/>
        <v/>
      </c>
      <c r="K100" s="58" t="str">
        <f t="shared" ca="1" si="33"/>
        <v/>
      </c>
      <c r="L100" s="58" t="str">
        <f t="shared" ca="1" si="33"/>
        <v/>
      </c>
      <c r="M100" s="58" t="str">
        <f t="shared" ca="1" si="33"/>
        <v/>
      </c>
      <c r="N100" s="58" t="str">
        <f t="shared" ca="1" si="33"/>
        <v/>
      </c>
    </row>
    <row r="101" spans="1:14" ht="13.2" customHeight="1" x14ac:dyDescent="0.3">
      <c r="A101" s="5"/>
      <c r="B101" s="3"/>
      <c r="C101" s="58"/>
      <c r="D101" s="58"/>
      <c r="E101" s="58"/>
      <c r="F101" s="58"/>
      <c r="G101" s="58"/>
      <c r="H101" s="58"/>
      <c r="I101" s="58"/>
      <c r="J101" s="58"/>
      <c r="K101" s="58"/>
      <c r="L101" s="58"/>
      <c r="M101" s="58"/>
      <c r="N101" s="58"/>
    </row>
    <row r="102" spans="1:14" ht="13.2" customHeight="1" x14ac:dyDescent="0.3">
      <c r="A102" s="5"/>
      <c r="B102" s="32" t="s">
        <v>179</v>
      </c>
      <c r="C102" s="58"/>
      <c r="D102" s="58"/>
      <c r="E102" s="58"/>
      <c r="F102" s="58"/>
      <c r="G102" s="58"/>
      <c r="H102" s="58"/>
      <c r="I102" s="58"/>
      <c r="J102" s="58"/>
      <c r="K102" s="58"/>
      <c r="L102" s="58"/>
      <c r="M102" s="58"/>
      <c r="N102" s="58"/>
    </row>
    <row r="103" spans="1:14" ht="13.2" customHeight="1" x14ac:dyDescent="0.3">
      <c r="A103" s="5">
        <v>76</v>
      </c>
      <c r="B103" s="22" t="s">
        <v>180</v>
      </c>
      <c r="C103" s="58">
        <f ca="1">IF(AND(C$4=1,C$2=1), C72-ROUND(AmneData!C77,3)+ROUND(AmneData!C$103/1000, 3), IF(AND(C$4=1,C$2=0), "n.a.", ""))</f>
        <v>0</v>
      </c>
      <c r="D103" s="58">
        <f ca="1">IF(AND(D$4=1,D$2=1), D72-ROUND(AmneData!D77,3)+ROUND(AmneData!D$103/1000, 3), IF(AND(D$4=1,D$2=0), "n.a.", ""))</f>
        <v>0</v>
      </c>
      <c r="E103" s="58" t="str">
        <f ca="1">IF(AND(E$4=1,E$2=1), E72-ROUND(AmneData!E77,3)+ROUND(AmneData!E$103/1000, 3), IF(AND(E$4=1,E$2=0), "n.a.", ""))</f>
        <v>n.a.</v>
      </c>
      <c r="F103" s="58" t="str">
        <f ca="1">IF(AND(F$4=1,F$2=1), F72-ROUND(AmneData!F77,3)+ROUND(AmneData!F$103/1000, 3), IF(AND(F$4=1,F$2=0), "n.a.", ""))</f>
        <v/>
      </c>
      <c r="G103" s="58" t="str">
        <f ca="1">IF(AND(G$4=1,G$2=1), G72-ROUND(AmneData!G77,3)+ROUND(AmneData!G$103/1000, 3), IF(AND(G$4=1,G$2=0), "n.a.", ""))</f>
        <v/>
      </c>
      <c r="H103" s="58" t="str">
        <f ca="1">IF(AND(H$4=1,H$2=1), H72-ROUND(AmneData!H77,3)+ROUND(AmneData!H$103/1000, 3), IF(AND(H$4=1,H$2=0), "n.a.", ""))</f>
        <v/>
      </c>
      <c r="I103" s="58" t="str">
        <f ca="1">IF(AND(I$4=1,I$2=1), I72-ROUND(AmneData!I77,3)+ROUND(AmneData!I$103/1000, 3), IF(AND(I$4=1,I$2=0), "n.a.", ""))</f>
        <v/>
      </c>
      <c r="J103" s="58" t="str">
        <f ca="1">IF(AND(J$4=1,J$2=1), J72-ROUND(AmneData!J77,3)+ROUND(AmneData!J$103/1000, 3), IF(AND(J$4=1,J$2=0), "n.a.", ""))</f>
        <v/>
      </c>
      <c r="K103" s="58" t="str">
        <f ca="1">IF(AND(K$4=1,K$2=1), K72-ROUND(AmneData!K77,3)+ROUND(AmneData!K$103/1000, 3), IF(AND(K$4=1,K$2=0), "n.a.", ""))</f>
        <v/>
      </c>
      <c r="L103" s="58" t="str">
        <f ca="1">IF(AND(L$4=1,L$2=1), L72-ROUND(AmneData!L77,3)+ROUND(AmneData!L$103/1000, 3), IF(AND(L$4=1,L$2=0), "n.a.", ""))</f>
        <v/>
      </c>
      <c r="M103" s="58" t="str">
        <f ca="1">IF(AND(M$4=1,M$2=1), M72-ROUND(AmneData!M77,3)+ROUND(AmneData!M$103/1000, 3), IF(AND(M$4=1,M$2=0), "n.a.", ""))</f>
        <v/>
      </c>
      <c r="N103" s="58" t="str">
        <f ca="1">IF(AND(N$4=1,N$2=1), N72-ROUND(AmneData!N77,3)+ROUND(AmneData!N$103/1000, 3), IF(AND(N$4=1,N$2=0), "n.a.", ""))</f>
        <v/>
      </c>
    </row>
    <row r="104" spans="1:14" ht="13.2" customHeight="1" x14ac:dyDescent="0.3">
      <c r="A104" s="5">
        <v>77</v>
      </c>
      <c r="B104" s="22" t="s">
        <v>86</v>
      </c>
      <c r="C104" s="58">
        <f ca="1">IF(AND(C$4=1,C$2=1),C103-C107, IF(AND(C$4=1,C$2=0),"n.a.", ""))</f>
        <v>0</v>
      </c>
      <c r="D104" s="58">
        <f t="shared" ref="D104:N104" ca="1" si="34">IF(AND(D$4=1,D$2=1),D103-D107, IF(AND(D$4=1,D$2=0),"n.a.", ""))</f>
        <v>0</v>
      </c>
      <c r="E104" s="58" t="str">
        <f t="shared" ca="1" si="34"/>
        <v>n.a.</v>
      </c>
      <c r="F104" s="58" t="str">
        <f t="shared" ca="1" si="34"/>
        <v/>
      </c>
      <c r="G104" s="58" t="str">
        <f t="shared" ca="1" si="34"/>
        <v/>
      </c>
      <c r="H104" s="58" t="str">
        <f t="shared" ca="1" si="34"/>
        <v/>
      </c>
      <c r="I104" s="58" t="str">
        <f t="shared" ca="1" si="34"/>
        <v/>
      </c>
      <c r="J104" s="58" t="str">
        <f t="shared" ca="1" si="34"/>
        <v/>
      </c>
      <c r="K104" s="58" t="str">
        <f t="shared" ca="1" si="34"/>
        <v/>
      </c>
      <c r="L104" s="58" t="str">
        <f t="shared" ca="1" si="34"/>
        <v/>
      </c>
      <c r="M104" s="58" t="str">
        <f t="shared" ca="1" si="34"/>
        <v/>
      </c>
      <c r="N104" s="58" t="str">
        <f t="shared" ca="1" si="34"/>
        <v/>
      </c>
    </row>
    <row r="105" spans="1:14" ht="13.2" customHeight="1" x14ac:dyDescent="0.3">
      <c r="A105" s="5">
        <v>78</v>
      </c>
      <c r="B105" s="22" t="s">
        <v>181</v>
      </c>
      <c r="C105" s="58">
        <f ca="1">IF(AND(C$4=1,C$2=1), ROUND(AmneData!C$105/1000, 3), IF(AND(C$4=1,C$2=0), "n.a.", ""))</f>
        <v>0</v>
      </c>
      <c r="D105" s="58">
        <f ca="1">IF(AND(D$4=1,D$2=1), ROUND(AmneData!D$105/1000, 3), IF(AND(D$4=1,D$2=0), "n.a.", ""))</f>
        <v>0</v>
      </c>
      <c r="E105" s="58" t="str">
        <f ca="1">IF(AND(E$4=1,E$2=1), ROUND(AmneData!E$105/1000, 3), IF(AND(E$4=1,E$2=0), "n.a.", ""))</f>
        <v>n.a.</v>
      </c>
      <c r="F105" s="58" t="str">
        <f ca="1">IF(AND(F$4=1,F$2=1), ROUND(AmneData!F$105/1000, 3), IF(AND(F$4=1,F$2=0), "n.a.", ""))</f>
        <v/>
      </c>
      <c r="G105" s="58" t="str">
        <f ca="1">IF(AND(G$4=1,G$2=1), ROUND(AmneData!G$105/1000, 3), IF(AND(G$4=1,G$2=0), "n.a.", ""))</f>
        <v/>
      </c>
      <c r="H105" s="58" t="str">
        <f ca="1">IF(AND(H$4=1,H$2=1), ROUND(AmneData!H$105/1000, 3), IF(AND(H$4=1,H$2=0), "n.a.", ""))</f>
        <v/>
      </c>
      <c r="I105" s="58" t="str">
        <f ca="1">IF(AND(I$4=1,I$2=1), ROUND(AmneData!I$105/1000, 3), IF(AND(I$4=1,I$2=0), "n.a.", ""))</f>
        <v/>
      </c>
      <c r="J105" s="58" t="str">
        <f ca="1">IF(AND(J$4=1,J$2=1), ROUND(AmneData!J$105/1000, 3), IF(AND(J$4=1,J$2=0), "n.a.", ""))</f>
        <v/>
      </c>
      <c r="K105" s="58" t="str">
        <f ca="1">IF(AND(K$4=1,K$2=1), ROUND(AmneData!K$105/1000, 3), IF(AND(K$4=1,K$2=0), "n.a.", ""))</f>
        <v/>
      </c>
      <c r="L105" s="58" t="str">
        <f ca="1">IF(AND(L$4=1,L$2=1), ROUND(AmneData!L$105/1000, 3), IF(AND(L$4=1,L$2=0), "n.a.", ""))</f>
        <v/>
      </c>
      <c r="M105" s="58" t="str">
        <f ca="1">IF(AND(M$4=1,M$2=1), ROUND(AmneData!M$105/1000, 3), IF(AND(M$4=1,M$2=0), "n.a.", ""))</f>
        <v/>
      </c>
      <c r="N105" s="58" t="str">
        <f ca="1">IF(AND(N$4=1,N$2=1), ROUND(AmneData!N$105/1000, 3), IF(AND(N$4=1,N$2=0), "n.a.", ""))</f>
        <v/>
      </c>
    </row>
    <row r="106" spans="1:14" ht="13.2" customHeight="1" x14ac:dyDescent="0.3">
      <c r="A106" s="5">
        <v>79</v>
      </c>
      <c r="B106" s="22" t="s">
        <v>182</v>
      </c>
      <c r="C106" s="58">
        <f ca="1">IF(AND(C$4=1,C$2=1), C104-C105, IF(AND(C$4=1,C$2=0),"n.a.",""))</f>
        <v>0</v>
      </c>
      <c r="D106" s="58">
        <f t="shared" ref="D106:N106" ca="1" si="35">IF(AND(D$4=1,D$2=1), D104-D105, IF(AND(D$4=1,D$2=0),"n.a.",""))</f>
        <v>0</v>
      </c>
      <c r="E106" s="58" t="str">
        <f t="shared" ca="1" si="35"/>
        <v>n.a.</v>
      </c>
      <c r="F106" s="58" t="str">
        <f t="shared" ca="1" si="35"/>
        <v/>
      </c>
      <c r="G106" s="58" t="str">
        <f t="shared" ca="1" si="35"/>
        <v/>
      </c>
      <c r="H106" s="58" t="str">
        <f t="shared" ca="1" si="35"/>
        <v/>
      </c>
      <c r="I106" s="58" t="str">
        <f t="shared" ca="1" si="35"/>
        <v/>
      </c>
      <c r="J106" s="58" t="str">
        <f t="shared" ca="1" si="35"/>
        <v/>
      </c>
      <c r="K106" s="58" t="str">
        <f t="shared" ca="1" si="35"/>
        <v/>
      </c>
      <c r="L106" s="58" t="str">
        <f t="shared" ca="1" si="35"/>
        <v/>
      </c>
      <c r="M106" s="58" t="str">
        <f t="shared" ca="1" si="35"/>
        <v/>
      </c>
      <c r="N106" s="58" t="str">
        <f t="shared" ca="1" si="35"/>
        <v/>
      </c>
    </row>
    <row r="107" spans="1:14" ht="13.2" customHeight="1" x14ac:dyDescent="0.3">
      <c r="A107" s="177">
        <v>80</v>
      </c>
      <c r="B107" s="187" t="s">
        <v>85</v>
      </c>
      <c r="C107" s="219">
        <f ca="1">C73</f>
        <v>0</v>
      </c>
      <c r="D107" s="219">
        <f t="shared" ref="D107:N107" ca="1" si="36">D73</f>
        <v>0</v>
      </c>
      <c r="E107" s="219" t="str">
        <f t="shared" ca="1" si="36"/>
        <v>n.a.</v>
      </c>
      <c r="F107" s="219" t="str">
        <f t="shared" ca="1" si="36"/>
        <v/>
      </c>
      <c r="G107" s="219" t="str">
        <f t="shared" ca="1" si="36"/>
        <v/>
      </c>
      <c r="H107" s="219" t="str">
        <f t="shared" ca="1" si="36"/>
        <v/>
      </c>
      <c r="I107" s="219" t="str">
        <f t="shared" ca="1" si="36"/>
        <v/>
      </c>
      <c r="J107" s="219" t="str">
        <f t="shared" ca="1" si="36"/>
        <v/>
      </c>
      <c r="K107" s="219" t="str">
        <f t="shared" ca="1" si="36"/>
        <v/>
      </c>
      <c r="L107" s="219" t="str">
        <f t="shared" ca="1" si="36"/>
        <v/>
      </c>
      <c r="M107" s="219" t="str">
        <f t="shared" ca="1" si="36"/>
        <v/>
      </c>
      <c r="N107" s="219" t="str">
        <f t="shared" ca="1" si="36"/>
        <v/>
      </c>
    </row>
    <row r="108" spans="1:14" ht="13.2" customHeight="1" x14ac:dyDescent="0.3">
      <c r="A108" s="5"/>
    </row>
    <row r="109" spans="1:14" ht="13.2" customHeight="1" x14ac:dyDescent="0.3">
      <c r="A109" s="5"/>
      <c r="B109" s="111"/>
    </row>
    <row r="110" spans="1:14" ht="13.2" customHeight="1" x14ac:dyDescent="0.3">
      <c r="A110" s="5"/>
    </row>
    <row r="111" spans="1:14" ht="13.2" customHeight="1" x14ac:dyDescent="0.3">
      <c r="A111" s="5"/>
      <c r="B111" s="15"/>
    </row>
    <row r="112" spans="1:14" ht="13.2" customHeight="1" x14ac:dyDescent="0.3">
      <c r="A112" s="5"/>
      <c r="B112" s="65"/>
    </row>
    <row r="113" spans="1:2" ht="13.2" customHeight="1" x14ac:dyDescent="0.3">
      <c r="A113" s="5"/>
      <c r="B113" s="15"/>
    </row>
    <row r="114" spans="1:2" ht="13.2" customHeight="1" x14ac:dyDescent="0.3">
      <c r="A114" s="7"/>
      <c r="B114" s="15"/>
    </row>
    <row r="115" spans="1:2" ht="13.2" customHeight="1" x14ac:dyDescent="0.3">
      <c r="A115" s="5"/>
      <c r="B115" s="15"/>
    </row>
    <row r="116" spans="1:2" ht="13.2" customHeight="1" x14ac:dyDescent="0.3">
      <c r="A116" s="5"/>
      <c r="B116" s="15"/>
    </row>
    <row r="117" spans="1:2" ht="13.2" customHeight="1" x14ac:dyDescent="0.3">
      <c r="A117" s="5"/>
      <c r="B117" s="15"/>
    </row>
    <row r="118" spans="1:2" ht="13.2" customHeight="1" x14ac:dyDescent="0.3">
      <c r="A118" s="37"/>
      <c r="B118" s="15"/>
    </row>
    <row r="119" spans="1:2" ht="13.2" customHeight="1" x14ac:dyDescent="0.3">
      <c r="A119" s="5"/>
      <c r="B119" s="15"/>
    </row>
    <row r="120" spans="1:2" ht="13.2" customHeight="1" x14ac:dyDescent="0.3">
      <c r="A120" s="5"/>
      <c r="B120" s="15"/>
    </row>
    <row r="121" spans="1:2" ht="13.2" customHeight="1" x14ac:dyDescent="0.3">
      <c r="B121" s="3"/>
    </row>
  </sheetData>
  <mergeCells count="3">
    <mergeCell ref="A3:B3"/>
    <mergeCell ref="A2:B2"/>
    <mergeCell ref="A4:B4"/>
  </mergeCells>
  <pageMargins left="0.7" right="0.7" top="0.75" bottom="0.75" header="0.3" footer="0.3"/>
  <pageSetup orientation="portrait" r:id="rId1"/>
  <customProperties>
    <customPr name="SourceTableID" r:id="rId2"/>
  </customPropertie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D110"/>
  <sheetViews>
    <sheetView zoomScaleNormal="100" workbookViewId="0">
      <pane xSplit="2" ySplit="5" topLeftCell="C24" activePane="bottomRight" state="frozen"/>
      <selection pane="topRight" activeCell="E1" sqref="E1"/>
      <selection pane="bottomLeft" activeCell="A6" sqref="A6"/>
      <selection pane="bottomRight" activeCell="F113" sqref="F113"/>
    </sheetView>
  </sheetViews>
  <sheetFormatPr defaultColWidth="9.15234375" defaultRowHeight="12.45" x14ac:dyDescent="0.3"/>
  <cols>
    <col min="1" max="1" width="9.15234375" style="109"/>
    <col min="2" max="2" width="61.3828125" style="36" customWidth="1"/>
    <col min="3" max="3" width="13.3046875" style="109" customWidth="1"/>
    <col min="4" max="19" width="10.69140625" style="109" bestFit="1" customWidth="1"/>
    <col min="20" max="20" width="10.69140625" style="45" bestFit="1" customWidth="1"/>
    <col min="21" max="21" width="10.69140625" style="109" bestFit="1" customWidth="1"/>
    <col min="22" max="22" width="11" style="109" customWidth="1"/>
    <col min="23" max="16384" width="9.15234375" style="109"/>
  </cols>
  <sheetData>
    <row r="1" spans="1:30" ht="39.65" customHeight="1" x14ac:dyDescent="0.4">
      <c r="A1" s="232" t="s">
        <v>185</v>
      </c>
      <c r="B1" s="232"/>
      <c r="C1" s="24"/>
      <c r="D1" s="24"/>
      <c r="E1" s="24"/>
      <c r="F1" s="24"/>
      <c r="G1" s="24"/>
      <c r="H1" s="24"/>
      <c r="I1" s="24"/>
      <c r="J1" s="24"/>
      <c r="K1" s="3"/>
      <c r="L1" s="3"/>
      <c r="M1" s="3"/>
    </row>
    <row r="2" spans="1:30" ht="20.5" customHeight="1" x14ac:dyDescent="0.3">
      <c r="A2" s="176" t="s">
        <v>1</v>
      </c>
      <c r="B2" s="162"/>
      <c r="C2" s="18"/>
      <c r="D2" s="18"/>
      <c r="E2" s="18"/>
      <c r="F2" s="18"/>
      <c r="G2" s="18"/>
      <c r="H2" s="18"/>
      <c r="I2" s="18"/>
      <c r="J2" s="18"/>
      <c r="K2" s="18"/>
      <c r="L2" s="18"/>
      <c r="M2" s="18"/>
      <c r="N2" s="18"/>
      <c r="O2" s="18"/>
      <c r="P2" s="18"/>
      <c r="Q2" s="18"/>
      <c r="R2" s="18"/>
    </row>
    <row r="3" spans="1:30" ht="34.950000000000003" customHeight="1" x14ac:dyDescent="0.35">
      <c r="A3" s="223" t="s">
        <v>211</v>
      </c>
      <c r="B3" s="223"/>
      <c r="C3" s="169"/>
      <c r="F3" s="61"/>
      <c r="G3" s="59"/>
      <c r="H3" s="61" t="s">
        <v>55</v>
      </c>
      <c r="I3" s="40"/>
      <c r="J3" s="40"/>
      <c r="K3" s="40"/>
      <c r="L3" s="40"/>
      <c r="M3" s="40"/>
      <c r="N3" s="40"/>
      <c r="O3" s="40"/>
      <c r="P3" s="40"/>
      <c r="Q3" s="40"/>
      <c r="R3" s="40"/>
      <c r="S3" s="40"/>
      <c r="V3" s="3"/>
    </row>
    <row r="4" spans="1:30" ht="41.5" customHeight="1" x14ac:dyDescent="0.3">
      <c r="A4" s="231" t="s">
        <v>195</v>
      </c>
      <c r="B4" s="231"/>
      <c r="C4" s="28"/>
      <c r="D4" s="28"/>
      <c r="E4" s="28"/>
      <c r="F4" s="28"/>
      <c r="G4" s="28"/>
      <c r="H4" s="28"/>
      <c r="I4" s="28"/>
      <c r="J4" s="28"/>
      <c r="K4" s="3"/>
      <c r="L4" s="3"/>
      <c r="M4" s="3"/>
      <c r="V4" s="3"/>
    </row>
    <row r="5" spans="1:30" ht="24.9" x14ac:dyDescent="0.3">
      <c r="A5" s="173" t="s">
        <v>192</v>
      </c>
      <c r="B5" s="173" t="s">
        <v>188</v>
      </c>
      <c r="C5" s="174">
        <v>1999</v>
      </c>
      <c r="D5" s="174">
        <v>2000</v>
      </c>
      <c r="E5" s="175">
        <v>2001</v>
      </c>
      <c r="F5" s="175">
        <v>2002</v>
      </c>
      <c r="G5" s="174">
        <v>2003</v>
      </c>
      <c r="H5" s="174">
        <v>2004</v>
      </c>
      <c r="I5" s="174">
        <v>2005</v>
      </c>
      <c r="J5" s="174">
        <v>2006</v>
      </c>
      <c r="K5" s="174">
        <v>2007</v>
      </c>
      <c r="L5" s="174">
        <v>2008</v>
      </c>
      <c r="M5" s="174">
        <v>2009</v>
      </c>
      <c r="N5" s="174">
        <v>2010</v>
      </c>
      <c r="O5" s="174">
        <v>2011</v>
      </c>
      <c r="P5" s="174">
        <v>2012</v>
      </c>
      <c r="Q5" s="174">
        <v>2013</v>
      </c>
      <c r="R5" s="174">
        <v>2014</v>
      </c>
      <c r="S5" s="174">
        <v>2015</v>
      </c>
      <c r="T5" s="174">
        <v>2016</v>
      </c>
      <c r="U5" s="174">
        <v>2017</v>
      </c>
      <c r="V5" s="174">
        <v>2018</v>
      </c>
    </row>
    <row r="6" spans="1:30" x14ac:dyDescent="0.3">
      <c r="A6" s="110"/>
      <c r="B6" s="122"/>
      <c r="V6" s="3"/>
    </row>
    <row r="7" spans="1:30" s="144" customFormat="1" x14ac:dyDescent="0.3">
      <c r="A7" s="125">
        <v>1</v>
      </c>
      <c r="B7" s="126" t="s">
        <v>142</v>
      </c>
      <c r="C7" s="146"/>
      <c r="D7" s="146"/>
      <c r="E7" s="146"/>
      <c r="F7" s="146"/>
      <c r="G7" s="146"/>
      <c r="H7" s="146"/>
      <c r="I7" s="146"/>
      <c r="J7" s="146"/>
      <c r="K7" s="146"/>
      <c r="L7" s="146"/>
      <c r="M7" s="146"/>
      <c r="N7" s="146"/>
      <c r="O7" s="146"/>
      <c r="P7" s="146"/>
      <c r="Q7" s="146"/>
      <c r="R7" s="146"/>
      <c r="S7" s="146"/>
      <c r="T7" s="146"/>
      <c r="U7" s="146"/>
      <c r="V7" s="146"/>
      <c r="W7" s="109"/>
      <c r="X7" s="109"/>
      <c r="Y7" s="109"/>
      <c r="Z7" s="109"/>
      <c r="AA7" s="109"/>
      <c r="AB7" s="109"/>
      <c r="AC7" s="109"/>
      <c r="AD7" s="109"/>
    </row>
    <row r="8" spans="1:30" s="144" customFormat="1" x14ac:dyDescent="0.3">
      <c r="A8" s="125">
        <v>2</v>
      </c>
      <c r="B8" s="127" t="s">
        <v>143</v>
      </c>
      <c r="C8" s="147"/>
      <c r="D8" s="147"/>
      <c r="E8" s="147"/>
      <c r="F8" s="147"/>
      <c r="G8" s="147"/>
      <c r="H8" s="147"/>
      <c r="I8" s="147"/>
      <c r="J8" s="147"/>
      <c r="K8" s="147"/>
      <c r="L8" s="147"/>
      <c r="M8" s="147"/>
      <c r="N8" s="147"/>
      <c r="O8" s="147"/>
      <c r="P8" s="147"/>
      <c r="Q8" s="147"/>
      <c r="R8" s="147"/>
      <c r="S8" s="147"/>
      <c r="T8" s="147"/>
      <c r="U8" s="147"/>
      <c r="V8" s="147"/>
      <c r="W8" s="109"/>
      <c r="X8" s="109"/>
      <c r="Y8" s="109"/>
      <c r="Z8" s="109"/>
      <c r="AA8" s="109"/>
      <c r="AB8" s="109"/>
      <c r="AC8" s="109"/>
      <c r="AD8" s="109"/>
    </row>
    <row r="9" spans="1:30" s="144" customFormat="1" ht="24.9" x14ac:dyDescent="0.3">
      <c r="A9" s="125">
        <v>3</v>
      </c>
      <c r="B9" s="126" t="s">
        <v>99</v>
      </c>
      <c r="C9" s="148"/>
      <c r="D9" s="148"/>
      <c r="E9" s="148"/>
      <c r="F9" s="148"/>
      <c r="G9" s="148"/>
      <c r="H9" s="148"/>
      <c r="I9" s="148"/>
      <c r="J9" s="148"/>
      <c r="K9" s="148"/>
      <c r="L9" s="148"/>
      <c r="M9" s="148"/>
      <c r="N9" s="148"/>
      <c r="O9" s="148"/>
      <c r="P9" s="148"/>
      <c r="Q9" s="148"/>
      <c r="R9" s="148"/>
      <c r="S9" s="148"/>
      <c r="T9" s="148"/>
      <c r="U9" s="148"/>
      <c r="V9" s="148"/>
      <c r="W9" s="109"/>
      <c r="X9" s="109"/>
      <c r="Y9" s="109"/>
      <c r="Z9" s="109"/>
      <c r="AA9" s="109"/>
      <c r="AB9" s="109"/>
      <c r="AC9" s="109"/>
      <c r="AD9" s="109"/>
    </row>
    <row r="10" spans="1:30" s="144" customFormat="1" x14ac:dyDescent="0.3">
      <c r="A10" s="125"/>
      <c r="B10" s="127"/>
      <c r="C10" s="149"/>
      <c r="D10" s="149"/>
      <c r="E10" s="149"/>
      <c r="F10" s="149"/>
      <c r="G10" s="149"/>
      <c r="H10" s="149"/>
      <c r="I10" s="149"/>
      <c r="J10" s="149"/>
      <c r="K10" s="150"/>
      <c r="L10" s="150"/>
      <c r="M10" s="151"/>
      <c r="N10" s="151"/>
      <c r="O10" s="151"/>
      <c r="P10" s="151"/>
      <c r="Q10" s="151"/>
      <c r="R10" s="151"/>
      <c r="S10" s="151"/>
      <c r="T10" s="152"/>
      <c r="U10" s="147"/>
      <c r="V10" s="153"/>
      <c r="W10" s="109"/>
      <c r="X10" s="109"/>
      <c r="Y10" s="109"/>
      <c r="Z10" s="109"/>
      <c r="AA10" s="109"/>
      <c r="AB10" s="109"/>
      <c r="AC10" s="109"/>
      <c r="AD10" s="109"/>
    </row>
    <row r="11" spans="1:30" s="144" customFormat="1" ht="24.9" x14ac:dyDescent="0.3">
      <c r="A11" s="125">
        <v>4</v>
      </c>
      <c r="B11" s="126" t="s">
        <v>144</v>
      </c>
      <c r="C11" s="149"/>
      <c r="D11" s="149"/>
      <c r="E11" s="149"/>
      <c r="F11" s="149"/>
      <c r="G11" s="149"/>
      <c r="H11" s="149"/>
      <c r="I11" s="149"/>
      <c r="J11" s="149"/>
      <c r="K11" s="149"/>
      <c r="L11" s="149"/>
      <c r="M11" s="149"/>
      <c r="N11" s="149"/>
      <c r="O11" s="149"/>
      <c r="P11" s="149"/>
      <c r="Q11" s="149"/>
      <c r="R11" s="149"/>
      <c r="S11" s="149"/>
      <c r="T11" s="149"/>
      <c r="U11" s="149"/>
      <c r="V11" s="149"/>
      <c r="W11" s="109"/>
      <c r="X11" s="109"/>
      <c r="Y11" s="109"/>
      <c r="Z11" s="109"/>
      <c r="AA11" s="109"/>
      <c r="AB11" s="109"/>
      <c r="AC11" s="109"/>
      <c r="AD11" s="109"/>
    </row>
    <row r="12" spans="1:30" s="144" customFormat="1" x14ac:dyDescent="0.3">
      <c r="A12" s="125"/>
      <c r="B12" s="127"/>
      <c r="C12" s="149"/>
      <c r="D12" s="149"/>
      <c r="E12" s="149"/>
      <c r="F12" s="149"/>
      <c r="G12" s="149"/>
      <c r="H12" s="149"/>
      <c r="I12" s="149"/>
      <c r="J12" s="149"/>
      <c r="K12" s="149"/>
      <c r="L12" s="149"/>
      <c r="M12" s="149"/>
      <c r="N12" s="149"/>
      <c r="O12" s="149"/>
      <c r="P12" s="147"/>
      <c r="Q12" s="147"/>
      <c r="R12" s="147"/>
      <c r="S12" s="154"/>
      <c r="T12" s="155"/>
      <c r="U12" s="147"/>
      <c r="V12" s="153"/>
      <c r="W12" s="109"/>
      <c r="X12" s="109"/>
      <c r="Y12" s="109"/>
      <c r="Z12" s="109"/>
      <c r="AA12" s="109"/>
      <c r="AB12" s="109"/>
      <c r="AC12" s="109"/>
      <c r="AD12" s="109"/>
    </row>
    <row r="13" spans="1:30" s="144" customFormat="1" x14ac:dyDescent="0.3">
      <c r="A13" s="125">
        <v>5</v>
      </c>
      <c r="B13" s="126" t="s">
        <v>145</v>
      </c>
      <c r="C13" s="156"/>
      <c r="D13" s="156"/>
      <c r="E13" s="156"/>
      <c r="F13" s="156"/>
      <c r="G13" s="156"/>
      <c r="H13" s="156"/>
      <c r="I13" s="156"/>
      <c r="J13" s="156"/>
      <c r="K13" s="156"/>
      <c r="L13" s="156"/>
      <c r="M13" s="156"/>
      <c r="N13" s="156"/>
      <c r="O13" s="156"/>
      <c r="P13" s="156"/>
      <c r="Q13" s="156"/>
      <c r="R13" s="156"/>
      <c r="S13" s="156"/>
      <c r="T13" s="156"/>
      <c r="U13" s="156"/>
      <c r="V13" s="156"/>
      <c r="W13" s="109"/>
      <c r="X13" s="109"/>
      <c r="Y13" s="109"/>
      <c r="Z13" s="109"/>
      <c r="AA13" s="109"/>
      <c r="AB13" s="109"/>
      <c r="AC13" s="109"/>
      <c r="AD13" s="109"/>
    </row>
    <row r="14" spans="1:30" s="144" customFormat="1" x14ac:dyDescent="0.3">
      <c r="A14" s="125">
        <v>6</v>
      </c>
      <c r="B14" s="128" t="s">
        <v>146</v>
      </c>
      <c r="C14" s="147"/>
      <c r="D14" s="147"/>
      <c r="E14" s="147"/>
      <c r="F14" s="147"/>
      <c r="G14" s="147"/>
      <c r="H14" s="147"/>
      <c r="I14" s="147"/>
      <c r="J14" s="147"/>
      <c r="K14" s="147"/>
      <c r="L14" s="147"/>
      <c r="M14" s="147"/>
      <c r="N14" s="147"/>
      <c r="O14" s="147"/>
      <c r="P14" s="147"/>
      <c r="Q14" s="147"/>
      <c r="R14" s="147"/>
      <c r="S14" s="147"/>
      <c r="T14" s="147"/>
      <c r="U14" s="147"/>
      <c r="V14" s="147"/>
      <c r="W14" s="109"/>
      <c r="X14" s="109"/>
      <c r="Y14" s="109"/>
      <c r="Z14" s="109"/>
      <c r="AA14" s="109"/>
      <c r="AB14" s="109"/>
      <c r="AC14" s="109"/>
      <c r="AD14" s="109"/>
    </row>
    <row r="15" spans="1:30" s="144" customFormat="1" x14ac:dyDescent="0.3">
      <c r="A15" s="125">
        <v>7</v>
      </c>
      <c r="B15" s="129" t="s">
        <v>147</v>
      </c>
      <c r="C15" s="147"/>
      <c r="D15" s="147"/>
      <c r="E15" s="147"/>
      <c r="F15" s="147"/>
      <c r="G15" s="147"/>
      <c r="H15" s="147"/>
      <c r="I15" s="147"/>
      <c r="J15" s="147"/>
      <c r="K15" s="147"/>
      <c r="L15" s="147"/>
      <c r="M15" s="147"/>
      <c r="N15" s="147"/>
      <c r="O15" s="147"/>
      <c r="P15" s="147"/>
      <c r="Q15" s="147"/>
      <c r="R15" s="147"/>
      <c r="S15" s="147"/>
      <c r="T15" s="147"/>
      <c r="U15" s="147"/>
      <c r="V15" s="147"/>
      <c r="W15" s="109"/>
      <c r="X15" s="109"/>
      <c r="Y15" s="109"/>
      <c r="Z15" s="109"/>
      <c r="AA15" s="109"/>
      <c r="AB15" s="109"/>
      <c r="AC15" s="109"/>
      <c r="AD15" s="109"/>
    </row>
    <row r="16" spans="1:30" s="144" customFormat="1" x14ac:dyDescent="0.3">
      <c r="A16" s="125">
        <v>8</v>
      </c>
      <c r="B16" s="129" t="s">
        <v>98</v>
      </c>
      <c r="C16" s="155"/>
      <c r="D16" s="155"/>
      <c r="E16" s="155"/>
      <c r="F16" s="155"/>
      <c r="G16" s="155"/>
      <c r="H16" s="155"/>
      <c r="I16" s="155"/>
      <c r="J16" s="155"/>
      <c r="K16" s="155"/>
      <c r="L16" s="155"/>
      <c r="M16" s="155"/>
      <c r="N16" s="155"/>
      <c r="O16" s="155"/>
      <c r="P16" s="155"/>
      <c r="Q16" s="155"/>
      <c r="R16" s="155"/>
      <c r="S16" s="155"/>
      <c r="T16" s="155"/>
      <c r="U16" s="155"/>
      <c r="V16" s="155"/>
      <c r="W16" s="109"/>
      <c r="X16" s="109"/>
      <c r="Y16" s="109"/>
      <c r="Z16" s="109"/>
      <c r="AA16" s="109"/>
      <c r="AB16" s="109"/>
      <c r="AC16" s="109"/>
      <c r="AD16" s="109"/>
    </row>
    <row r="17" spans="1:30" s="144" customFormat="1" x14ac:dyDescent="0.3">
      <c r="A17" s="125">
        <v>9</v>
      </c>
      <c r="B17" s="129" t="s">
        <v>148</v>
      </c>
      <c r="C17" s="155"/>
      <c r="D17" s="155"/>
      <c r="E17" s="155"/>
      <c r="F17" s="155"/>
      <c r="G17" s="155"/>
      <c r="H17" s="155"/>
      <c r="I17" s="155"/>
      <c r="J17" s="155"/>
      <c r="K17" s="155"/>
      <c r="L17" s="155"/>
      <c r="M17" s="155"/>
      <c r="N17" s="155"/>
      <c r="O17" s="155"/>
      <c r="P17" s="155"/>
      <c r="Q17" s="155"/>
      <c r="R17" s="155"/>
      <c r="S17" s="155"/>
      <c r="T17" s="155"/>
      <c r="U17" s="155"/>
      <c r="V17" s="155"/>
      <c r="W17" s="109"/>
      <c r="X17" s="109"/>
      <c r="Y17" s="109"/>
      <c r="Z17" s="109"/>
      <c r="AA17" s="109"/>
      <c r="AB17" s="109"/>
      <c r="AC17" s="109"/>
      <c r="AD17" s="109"/>
    </row>
    <row r="18" spans="1:30" s="144" customFormat="1" x14ac:dyDescent="0.3">
      <c r="A18" s="125">
        <v>10</v>
      </c>
      <c r="B18" s="129" t="s">
        <v>89</v>
      </c>
      <c r="C18" s="155"/>
      <c r="D18" s="155"/>
      <c r="E18" s="155"/>
      <c r="F18" s="155"/>
      <c r="G18" s="155"/>
      <c r="H18" s="155"/>
      <c r="I18" s="155"/>
      <c r="J18" s="155"/>
      <c r="K18" s="155"/>
      <c r="L18" s="155"/>
      <c r="M18" s="155"/>
      <c r="N18" s="155"/>
      <c r="O18" s="155"/>
      <c r="P18" s="155"/>
      <c r="Q18" s="155"/>
      <c r="R18" s="155"/>
      <c r="S18" s="155"/>
      <c r="T18" s="155"/>
      <c r="U18" s="155"/>
      <c r="V18" s="155"/>
      <c r="W18" s="109"/>
      <c r="X18" s="109"/>
      <c r="Y18" s="109"/>
      <c r="Z18" s="109"/>
      <c r="AA18" s="109"/>
      <c r="AB18" s="109"/>
      <c r="AC18" s="109"/>
      <c r="AD18" s="109"/>
    </row>
    <row r="19" spans="1:30" s="144" customFormat="1" x14ac:dyDescent="0.3">
      <c r="A19" s="125">
        <v>11</v>
      </c>
      <c r="B19" s="129" t="s">
        <v>76</v>
      </c>
      <c r="C19" s="155"/>
      <c r="D19" s="155"/>
      <c r="E19" s="155"/>
      <c r="F19" s="155"/>
      <c r="G19" s="155"/>
      <c r="H19" s="155"/>
      <c r="I19" s="155"/>
      <c r="J19" s="155"/>
      <c r="K19" s="155"/>
      <c r="L19" s="155"/>
      <c r="M19" s="155"/>
      <c r="N19" s="155"/>
      <c r="O19" s="155"/>
      <c r="P19" s="155"/>
      <c r="Q19" s="155"/>
      <c r="R19" s="155"/>
      <c r="S19" s="155"/>
      <c r="T19" s="155"/>
      <c r="U19" s="155"/>
      <c r="V19" s="155"/>
      <c r="W19" s="109"/>
      <c r="X19" s="109"/>
      <c r="Y19" s="109"/>
      <c r="Z19" s="109"/>
      <c r="AA19" s="109"/>
      <c r="AB19" s="109"/>
      <c r="AC19" s="109"/>
      <c r="AD19" s="109"/>
    </row>
    <row r="20" spans="1:30" s="144" customFormat="1" x14ac:dyDescent="0.3">
      <c r="A20" s="125">
        <v>12</v>
      </c>
      <c r="B20" s="129" t="s">
        <v>149</v>
      </c>
      <c r="C20" s="155"/>
      <c r="D20" s="155"/>
      <c r="E20" s="155"/>
      <c r="F20" s="155"/>
      <c r="G20" s="155"/>
      <c r="H20" s="155"/>
      <c r="I20" s="155"/>
      <c r="J20" s="155"/>
      <c r="K20" s="155"/>
      <c r="L20" s="155"/>
      <c r="M20" s="155"/>
      <c r="N20" s="155"/>
      <c r="O20" s="155"/>
      <c r="P20" s="155"/>
      <c r="Q20" s="155"/>
      <c r="R20" s="155"/>
      <c r="S20" s="155"/>
      <c r="T20" s="155"/>
      <c r="U20" s="155"/>
      <c r="V20" s="155"/>
      <c r="W20" s="109"/>
      <c r="X20" s="109"/>
      <c r="Y20" s="109"/>
      <c r="Z20" s="109"/>
      <c r="AA20" s="109"/>
      <c r="AB20" s="109"/>
      <c r="AC20" s="109"/>
      <c r="AD20" s="109"/>
    </row>
    <row r="21" spans="1:30" s="144" customFormat="1" x14ac:dyDescent="0.3">
      <c r="A21" s="125">
        <v>13</v>
      </c>
      <c r="B21" s="129" t="s">
        <v>89</v>
      </c>
      <c r="C21" s="157"/>
      <c r="D21" s="157"/>
      <c r="E21" s="157"/>
      <c r="F21" s="157"/>
      <c r="G21" s="157"/>
      <c r="H21" s="157"/>
      <c r="I21" s="157"/>
      <c r="J21" s="155"/>
      <c r="K21" s="155"/>
      <c r="L21" s="155"/>
      <c r="M21" s="155"/>
      <c r="N21" s="155"/>
      <c r="O21" s="155"/>
      <c r="P21" s="155"/>
      <c r="Q21" s="155"/>
      <c r="R21" s="155"/>
      <c r="S21" s="155"/>
      <c r="T21" s="155"/>
      <c r="U21" s="155"/>
      <c r="V21" s="155"/>
      <c r="W21" s="109"/>
      <c r="X21" s="109"/>
      <c r="Y21" s="109"/>
      <c r="Z21" s="109"/>
      <c r="AA21" s="109"/>
      <c r="AB21" s="109"/>
      <c r="AC21" s="109"/>
      <c r="AD21" s="109"/>
    </row>
    <row r="22" spans="1:30" s="144" customFormat="1" x14ac:dyDescent="0.3">
      <c r="A22" s="125">
        <v>14</v>
      </c>
      <c r="B22" s="129" t="s">
        <v>97</v>
      </c>
      <c r="C22" s="157"/>
      <c r="D22" s="157"/>
      <c r="E22" s="157"/>
      <c r="F22" s="157"/>
      <c r="G22" s="157"/>
      <c r="H22" s="157"/>
      <c r="I22" s="157"/>
      <c r="J22" s="157"/>
      <c r="K22" s="157"/>
      <c r="L22" s="157"/>
      <c r="M22" s="157"/>
      <c r="N22" s="157"/>
      <c r="O22" s="157"/>
      <c r="P22" s="157"/>
      <c r="Q22" s="157"/>
      <c r="R22" s="157"/>
      <c r="S22" s="157"/>
      <c r="T22" s="157"/>
      <c r="U22" s="157"/>
      <c r="V22" s="157"/>
      <c r="W22" s="109"/>
      <c r="X22" s="109"/>
      <c r="Y22" s="109"/>
      <c r="Z22" s="109"/>
      <c r="AA22" s="109"/>
      <c r="AB22" s="109"/>
      <c r="AC22" s="109"/>
      <c r="AD22" s="109"/>
    </row>
    <row r="23" spans="1:30" x14ac:dyDescent="0.3">
      <c r="A23" s="110">
        <v>15</v>
      </c>
      <c r="B23" s="36" t="s">
        <v>150</v>
      </c>
      <c r="C23" s="12">
        <v>168.90899999999999</v>
      </c>
      <c r="D23" s="12">
        <v>182.71899999999999</v>
      </c>
      <c r="E23" s="12">
        <v>170.17699999999999</v>
      </c>
      <c r="F23" s="12">
        <v>150.602</v>
      </c>
      <c r="G23" s="12">
        <v>156.64500000000001</v>
      </c>
      <c r="H23" s="12">
        <v>170.64400000000001</v>
      </c>
      <c r="I23" s="12">
        <v>188.77099999999999</v>
      </c>
      <c r="J23" s="12">
        <v>200.23699999999999</v>
      </c>
      <c r="K23" s="12">
        <v>214.05099999999999</v>
      </c>
      <c r="L23" s="12">
        <v>227.58600000000001</v>
      </c>
      <c r="M23" s="12">
        <v>207.47900000000001</v>
      </c>
      <c r="N23" s="12">
        <v>232.77600000000001</v>
      </c>
      <c r="O23" s="12">
        <v>264.73099999999999</v>
      </c>
      <c r="P23" s="12">
        <v>276.21899999999999</v>
      </c>
      <c r="Q23" s="12">
        <v>288.74599999999998</v>
      </c>
      <c r="R23" s="12">
        <v>321.98500000000001</v>
      </c>
      <c r="S23" s="12">
        <v>315.12700000000001</v>
      </c>
      <c r="T23" s="12">
        <v>320.78899999999999</v>
      </c>
      <c r="U23" s="12">
        <v>333.86500000000001</v>
      </c>
      <c r="V23" s="12">
        <v>345.33300000000003</v>
      </c>
    </row>
    <row r="24" spans="1:30" x14ac:dyDescent="0.3">
      <c r="A24" s="110">
        <v>16</v>
      </c>
      <c r="B24" s="36" t="s">
        <v>77</v>
      </c>
      <c r="C24" s="52" t="s">
        <v>22</v>
      </c>
      <c r="D24" s="52" t="s">
        <v>22</v>
      </c>
      <c r="E24" s="52" t="s">
        <v>22</v>
      </c>
      <c r="F24" s="52" t="s">
        <v>22</v>
      </c>
      <c r="G24" s="52" t="s">
        <v>22</v>
      </c>
      <c r="H24" s="52" t="s">
        <v>22</v>
      </c>
      <c r="I24" s="52" t="s">
        <v>22</v>
      </c>
      <c r="J24" s="52">
        <v>85.4</v>
      </c>
      <c r="K24" s="52">
        <v>108.3</v>
      </c>
      <c r="L24" s="52">
        <v>114.6</v>
      </c>
      <c r="M24" s="52">
        <v>111.6</v>
      </c>
      <c r="N24" s="52">
        <v>123.8</v>
      </c>
      <c r="O24" s="52">
        <v>144.6</v>
      </c>
      <c r="P24" s="52">
        <v>154.6</v>
      </c>
      <c r="Q24" s="52">
        <v>166.6</v>
      </c>
      <c r="R24" s="52">
        <v>185.2</v>
      </c>
      <c r="S24" s="52">
        <v>185.7</v>
      </c>
      <c r="T24" s="52">
        <v>193.3</v>
      </c>
      <c r="U24" s="52">
        <v>211.9</v>
      </c>
      <c r="V24" s="52">
        <v>215.1</v>
      </c>
    </row>
    <row r="25" spans="1:30" s="144" customFormat="1" x14ac:dyDescent="0.3">
      <c r="A25" s="125">
        <v>17</v>
      </c>
      <c r="B25" s="129" t="s">
        <v>96</v>
      </c>
      <c r="C25" s="155"/>
      <c r="D25" s="155"/>
      <c r="E25" s="155"/>
      <c r="F25" s="155"/>
      <c r="G25" s="155"/>
      <c r="H25" s="155"/>
      <c r="I25" s="155"/>
      <c r="J25" s="155"/>
      <c r="K25" s="155"/>
      <c r="L25" s="155"/>
      <c r="M25" s="155"/>
      <c r="N25" s="155"/>
      <c r="O25" s="155"/>
      <c r="P25" s="155"/>
      <c r="Q25" s="155"/>
      <c r="R25" s="155"/>
      <c r="S25" s="155"/>
      <c r="T25" s="155"/>
      <c r="U25" s="155"/>
      <c r="V25" s="155"/>
      <c r="W25" s="109"/>
      <c r="X25" s="109"/>
      <c r="Y25" s="109"/>
      <c r="Z25" s="109"/>
      <c r="AA25" s="109"/>
      <c r="AB25" s="109"/>
      <c r="AC25" s="109"/>
      <c r="AD25" s="109"/>
    </row>
    <row r="26" spans="1:30" x14ac:dyDescent="0.3">
      <c r="A26" s="110">
        <v>18</v>
      </c>
      <c r="B26" s="36" t="s">
        <v>151</v>
      </c>
      <c r="C26" s="12">
        <v>59.881</v>
      </c>
      <c r="D26" s="12">
        <v>66.225999999999999</v>
      </c>
      <c r="E26" s="12">
        <v>65.897000000000006</v>
      </c>
      <c r="F26" s="12">
        <v>69.000726524802502</v>
      </c>
      <c r="G26" s="12">
        <v>75.314833591839772</v>
      </c>
      <c r="H26" s="12">
        <v>80.099917199868827</v>
      </c>
      <c r="I26" s="12">
        <v>85.050047585447274</v>
      </c>
      <c r="J26" s="12">
        <v>92.793114043726604</v>
      </c>
      <c r="K26" s="12">
        <v>113.92478913862843</v>
      </c>
      <c r="L26" s="12">
        <v>119.92392472122766</v>
      </c>
      <c r="M26" s="12">
        <v>114.3188355773304</v>
      </c>
      <c r="N26" s="12">
        <v>125.96140765799566</v>
      </c>
      <c r="O26" s="12">
        <v>142.03127430567588</v>
      </c>
      <c r="P26" s="12">
        <v>174.57308641604354</v>
      </c>
      <c r="Q26" s="12">
        <v>184.73395318340229</v>
      </c>
      <c r="R26" s="12">
        <v>188.30389989412038</v>
      </c>
      <c r="S26" s="12">
        <v>167.35312751972549</v>
      </c>
      <c r="T26" s="12">
        <v>165.60799186879083</v>
      </c>
      <c r="U26" s="12">
        <v>177.30066000746416</v>
      </c>
      <c r="V26" s="12">
        <v>200.07419623080233</v>
      </c>
    </row>
    <row r="27" spans="1:30" s="144" customFormat="1" x14ac:dyDescent="0.3">
      <c r="A27" s="125">
        <v>19</v>
      </c>
      <c r="B27" s="129" t="s">
        <v>77</v>
      </c>
      <c r="C27" s="147"/>
      <c r="D27" s="147"/>
      <c r="E27" s="147"/>
      <c r="F27" s="147"/>
      <c r="G27" s="147"/>
      <c r="H27" s="147"/>
      <c r="I27" s="147"/>
      <c r="J27" s="147"/>
      <c r="K27" s="147"/>
      <c r="L27" s="147"/>
      <c r="M27" s="147"/>
      <c r="N27" s="147"/>
      <c r="O27" s="147"/>
      <c r="P27" s="147"/>
      <c r="Q27" s="147"/>
      <c r="R27" s="147"/>
      <c r="S27" s="147"/>
      <c r="T27" s="147"/>
      <c r="U27" s="147"/>
      <c r="V27" s="147"/>
      <c r="W27" s="109"/>
      <c r="X27" s="109"/>
      <c r="Y27" s="109"/>
      <c r="Z27" s="109"/>
      <c r="AA27" s="109"/>
      <c r="AB27" s="109"/>
      <c r="AC27" s="109"/>
      <c r="AD27" s="109"/>
    </row>
    <row r="28" spans="1:30" s="4" customFormat="1" x14ac:dyDescent="0.3">
      <c r="A28" s="8"/>
      <c r="B28" s="87"/>
      <c r="C28" s="58"/>
      <c r="D28" s="58"/>
      <c r="E28" s="58"/>
      <c r="F28" s="58"/>
      <c r="G28" s="58"/>
      <c r="H28" s="58"/>
      <c r="I28" s="58"/>
      <c r="J28" s="58"/>
      <c r="K28" s="58"/>
      <c r="L28" s="58"/>
      <c r="M28" s="58"/>
      <c r="N28" s="58"/>
      <c r="O28" s="58"/>
      <c r="P28" s="58"/>
      <c r="Q28" s="58"/>
      <c r="R28" s="58"/>
      <c r="S28" s="58"/>
      <c r="T28" s="58"/>
      <c r="U28" s="58"/>
      <c r="V28" s="58"/>
      <c r="W28" s="109"/>
      <c r="X28" s="109"/>
      <c r="Y28" s="109"/>
      <c r="Z28" s="109"/>
      <c r="AA28" s="109"/>
      <c r="AB28" s="109"/>
      <c r="AC28" s="109"/>
      <c r="AD28" s="109"/>
    </row>
    <row r="29" spans="1:30" s="144" customFormat="1" ht="13.2" customHeight="1" x14ac:dyDescent="0.3">
      <c r="A29" s="125">
        <v>20</v>
      </c>
      <c r="B29" s="161" t="s">
        <v>152</v>
      </c>
      <c r="C29" s="158"/>
      <c r="D29" s="158"/>
      <c r="E29" s="158"/>
      <c r="F29" s="158"/>
      <c r="G29" s="158"/>
      <c r="H29" s="158"/>
      <c r="I29" s="158"/>
      <c r="J29" s="158"/>
      <c r="K29" s="158"/>
      <c r="L29" s="158"/>
      <c r="M29" s="158"/>
      <c r="N29" s="158"/>
      <c r="O29" s="158"/>
      <c r="P29" s="158"/>
      <c r="Q29" s="158"/>
      <c r="R29" s="158"/>
      <c r="S29" s="158"/>
      <c r="T29" s="158"/>
      <c r="U29" s="158"/>
      <c r="V29" s="158"/>
      <c r="W29" s="109"/>
      <c r="X29" s="109"/>
      <c r="Y29" s="109"/>
      <c r="Z29" s="109"/>
      <c r="AA29" s="109"/>
      <c r="AB29" s="109"/>
      <c r="AC29" s="109"/>
      <c r="AD29" s="109"/>
    </row>
    <row r="30" spans="1:30" ht="12.9" x14ac:dyDescent="0.35">
      <c r="A30" s="110"/>
      <c r="C30" s="57"/>
      <c r="D30" s="57"/>
      <c r="E30" s="57"/>
      <c r="F30" s="57"/>
      <c r="G30" s="57"/>
      <c r="H30" s="57"/>
      <c r="I30" s="57"/>
      <c r="J30" s="57"/>
      <c r="K30" s="57"/>
      <c r="L30" s="57"/>
      <c r="M30" s="57"/>
      <c r="N30" s="57"/>
      <c r="O30" s="57"/>
      <c r="P30" s="57"/>
      <c r="Q30" s="57"/>
      <c r="R30" s="57"/>
      <c r="S30" s="57"/>
      <c r="T30" s="57"/>
      <c r="U30" s="57"/>
      <c r="V30" s="57"/>
    </row>
    <row r="31" spans="1:30" x14ac:dyDescent="0.3">
      <c r="A31" s="110">
        <v>21</v>
      </c>
      <c r="B31" s="122" t="s">
        <v>153</v>
      </c>
      <c r="C31" s="12">
        <v>2611.7640000000001</v>
      </c>
      <c r="D31" s="12">
        <v>2905.538</v>
      </c>
      <c r="E31" s="12">
        <v>2945.85</v>
      </c>
      <c r="F31" s="12">
        <v>2945.701</v>
      </c>
      <c r="G31" s="12">
        <v>3319.498</v>
      </c>
      <c r="H31" s="12">
        <v>3841.4090000000001</v>
      </c>
      <c r="I31" s="12">
        <v>4362.2340000000004</v>
      </c>
      <c r="J31" s="12">
        <v>4793.3190000000004</v>
      </c>
      <c r="K31" s="12">
        <v>5785.0569999999998</v>
      </c>
      <c r="L31" s="12">
        <v>6513.2120000000004</v>
      </c>
      <c r="M31" s="12">
        <v>5640.39</v>
      </c>
      <c r="N31" s="12">
        <v>6066.67</v>
      </c>
      <c r="O31" s="12">
        <v>6894.9459999999999</v>
      </c>
      <c r="P31" s="12">
        <v>6977.4949999999999</v>
      </c>
      <c r="Q31" s="12">
        <v>7054.6710000000003</v>
      </c>
      <c r="R31" s="12">
        <v>7590.076</v>
      </c>
      <c r="S31" s="12">
        <v>6871.1869999999999</v>
      </c>
      <c r="T31" s="12">
        <v>6622.8689999999997</v>
      </c>
      <c r="U31" s="12">
        <v>7139.826</v>
      </c>
      <c r="V31" s="12">
        <v>7723.085</v>
      </c>
    </row>
    <row r="32" spans="1:30" ht="24.9" x14ac:dyDescent="0.3">
      <c r="A32" s="110">
        <v>22</v>
      </c>
      <c r="B32" s="122" t="s">
        <v>154</v>
      </c>
      <c r="C32" s="12">
        <v>246.3</v>
      </c>
      <c r="D32" s="12">
        <v>260.7</v>
      </c>
      <c r="E32" s="12">
        <v>249.5</v>
      </c>
      <c r="F32" s="12">
        <v>232.8</v>
      </c>
      <c r="G32" s="12">
        <v>242.6</v>
      </c>
      <c r="H32" s="12">
        <v>264</v>
      </c>
      <c r="I32" s="12">
        <v>293.10000000000002</v>
      </c>
      <c r="J32" s="12">
        <v>322.92700000000002</v>
      </c>
      <c r="K32" s="12">
        <v>364.40300000000002</v>
      </c>
      <c r="L32" s="12">
        <v>382.43600000000004</v>
      </c>
      <c r="M32" s="12">
        <v>341.75</v>
      </c>
      <c r="N32" s="12">
        <v>383.19400000000002</v>
      </c>
      <c r="O32" s="12">
        <v>425.87699999999995</v>
      </c>
      <c r="P32" s="12">
        <v>436.74800000000005</v>
      </c>
      <c r="Q32" s="12">
        <v>458.88</v>
      </c>
      <c r="R32" s="12">
        <v>507.18100000000004</v>
      </c>
      <c r="S32" s="12">
        <v>500.84800000000001</v>
      </c>
      <c r="T32" s="12">
        <v>514.08799999999997</v>
      </c>
      <c r="U32" s="12">
        <v>545.77099999999996</v>
      </c>
      <c r="V32" s="12">
        <v>560.46900000000005</v>
      </c>
    </row>
    <row r="33" spans="1:30" x14ac:dyDescent="0.3">
      <c r="A33" s="110">
        <v>23</v>
      </c>
      <c r="B33" s="122" t="s">
        <v>95</v>
      </c>
      <c r="C33" s="23">
        <v>1788.417088077442</v>
      </c>
      <c r="D33" s="23">
        <v>1991.1224492135984</v>
      </c>
      <c r="E33" s="23">
        <v>2056.2956147606278</v>
      </c>
      <c r="F33" s="23">
        <v>2039.5742683017963</v>
      </c>
      <c r="G33" s="23">
        <v>2248.6429421965322</v>
      </c>
      <c r="H33" s="23">
        <v>2552.545943641886</v>
      </c>
      <c r="I33" s="23">
        <v>2846.9365362131812</v>
      </c>
      <c r="J33" s="23">
        <v>3111.4610383187642</v>
      </c>
      <c r="K33" s="23">
        <v>3760.504069517775</v>
      </c>
      <c r="L33" s="23">
        <v>4291.3096580559486</v>
      </c>
      <c r="M33" s="23">
        <v>3706.0461769566191</v>
      </c>
      <c r="N33" s="23">
        <v>3953.6251043196121</v>
      </c>
      <c r="O33" s="23">
        <v>4500.3178830558345</v>
      </c>
      <c r="P33" s="23">
        <v>4611.4573863016103</v>
      </c>
      <c r="Q33" s="23">
        <v>4649.0780327350667</v>
      </c>
      <c r="R33" s="23">
        <v>5079.8034523665119</v>
      </c>
      <c r="S33" s="23">
        <v>4587.7281884175745</v>
      </c>
      <c r="T33" s="23">
        <v>4368.2091729628282</v>
      </c>
      <c r="U33" s="23">
        <v>4642.0966691210106</v>
      </c>
      <c r="V33" s="23">
        <v>5042.8886915344492</v>
      </c>
    </row>
    <row r="34" spans="1:30" x14ac:dyDescent="0.3">
      <c r="A34" s="110">
        <v>24</v>
      </c>
      <c r="B34" s="122" t="s">
        <v>94</v>
      </c>
      <c r="C34" s="12">
        <v>295.31099999999998</v>
      </c>
      <c r="D34" s="12">
        <v>310.755</v>
      </c>
      <c r="E34" s="12">
        <v>309.67</v>
      </c>
      <c r="F34" s="12">
        <v>311.39499999999998</v>
      </c>
      <c r="G34" s="12">
        <v>338.113</v>
      </c>
      <c r="H34" s="12">
        <v>378.59100000000001</v>
      </c>
      <c r="I34" s="12">
        <v>404.995</v>
      </c>
      <c r="J34" s="12">
        <v>436.05</v>
      </c>
      <c r="K34" s="44">
        <v>505.73</v>
      </c>
      <c r="L34" s="44">
        <v>535.9</v>
      </c>
      <c r="M34" s="12">
        <v>547.85599999999999</v>
      </c>
      <c r="N34" s="12">
        <v>559.13499999999999</v>
      </c>
      <c r="O34" s="12">
        <v>602.50199999999995</v>
      </c>
      <c r="P34" s="12">
        <v>625.57299999999998</v>
      </c>
      <c r="Q34" s="12">
        <v>633.06299999999999</v>
      </c>
      <c r="R34" s="12">
        <v>714.41200000000003</v>
      </c>
      <c r="S34" s="12">
        <v>694.76499999999999</v>
      </c>
      <c r="T34" s="12">
        <v>678.74300000000005</v>
      </c>
      <c r="U34" s="12">
        <v>697.01300000000003</v>
      </c>
      <c r="V34" s="12">
        <v>703.93600000000004</v>
      </c>
    </row>
    <row r="35" spans="1:30" x14ac:dyDescent="0.3">
      <c r="A35" s="110">
        <v>25</v>
      </c>
      <c r="B35" s="122" t="s">
        <v>93</v>
      </c>
      <c r="C35" s="23">
        <v>1493.1060880774421</v>
      </c>
      <c r="D35" s="23">
        <v>1680.3674492135983</v>
      </c>
      <c r="E35" s="23">
        <v>1746.6256147606277</v>
      </c>
      <c r="F35" s="23">
        <v>1728.1792683017964</v>
      </c>
      <c r="G35" s="23">
        <v>1910.5299421965321</v>
      </c>
      <c r="H35" s="23">
        <v>2173.9549436418861</v>
      </c>
      <c r="I35" s="23">
        <v>2441.9415362131813</v>
      </c>
      <c r="J35" s="23">
        <v>2675.411038318764</v>
      </c>
      <c r="K35" s="23">
        <v>3254.7740695177749</v>
      </c>
      <c r="L35" s="23">
        <v>3755.4096580559485</v>
      </c>
      <c r="M35" s="23">
        <v>3158.1901769566193</v>
      </c>
      <c r="N35" s="23">
        <v>3394.4901043196123</v>
      </c>
      <c r="O35" s="23">
        <v>3897.8158830558345</v>
      </c>
      <c r="P35" s="23">
        <v>3985.8843863016104</v>
      </c>
      <c r="Q35" s="23">
        <v>4016.0150327350666</v>
      </c>
      <c r="R35" s="23">
        <v>4365.3914523665117</v>
      </c>
      <c r="S35" s="23">
        <v>3892.9631884175747</v>
      </c>
      <c r="T35" s="23">
        <v>3689.4661729628283</v>
      </c>
      <c r="U35" s="23">
        <v>3945.0836691210106</v>
      </c>
      <c r="V35" s="23">
        <v>4338.9526915344495</v>
      </c>
    </row>
    <row r="36" spans="1:30" ht="24.9" x14ac:dyDescent="0.3">
      <c r="A36" s="110">
        <v>26</v>
      </c>
      <c r="B36" s="122" t="s">
        <v>78</v>
      </c>
      <c r="C36" s="12">
        <v>447.5349119225578</v>
      </c>
      <c r="D36" s="12">
        <v>506.07655078640192</v>
      </c>
      <c r="E36" s="12">
        <v>514.83138523937203</v>
      </c>
      <c r="F36" s="12">
        <v>529.95173169820339</v>
      </c>
      <c r="G36" s="12">
        <v>646.41805780346817</v>
      </c>
      <c r="H36" s="12">
        <v>779.97905635811401</v>
      </c>
      <c r="I36" s="12">
        <v>937.50546378681918</v>
      </c>
      <c r="J36" s="12">
        <v>1039.9749616812369</v>
      </c>
      <c r="K36" s="12">
        <v>1298.441930482225</v>
      </c>
      <c r="L36" s="12">
        <v>1433.866341944052</v>
      </c>
      <c r="M36" s="12">
        <v>1231.2038230433809</v>
      </c>
      <c r="N36" s="12">
        <v>1293.6898956803875</v>
      </c>
      <c r="O36" s="12">
        <v>1501.8131169441651</v>
      </c>
      <c r="P36" s="12">
        <v>1471.0336136983899</v>
      </c>
      <c r="Q36" s="12">
        <v>1479.316967264934</v>
      </c>
      <c r="R36" s="12">
        <v>1531.3265476334871</v>
      </c>
      <c r="S36" s="12">
        <v>1339.1498115824254</v>
      </c>
      <c r="T36" s="12">
        <v>1288.6508270371719</v>
      </c>
      <c r="U36" s="12">
        <v>1407.4223308789897</v>
      </c>
      <c r="V36" s="12">
        <v>1553.305308465551</v>
      </c>
    </row>
    <row r="37" spans="1:30" x14ac:dyDescent="0.3">
      <c r="A37" s="110">
        <v>27</v>
      </c>
      <c r="B37" s="122" t="s">
        <v>92</v>
      </c>
      <c r="C37" s="12">
        <v>1</v>
      </c>
      <c r="D37" s="12">
        <v>2.2000000000000002</v>
      </c>
      <c r="E37" s="12">
        <v>2.2999999999999998</v>
      </c>
      <c r="F37" s="12">
        <v>1.3</v>
      </c>
      <c r="G37" s="12">
        <v>2.2999999999999998</v>
      </c>
      <c r="H37" s="12">
        <v>1.3</v>
      </c>
      <c r="I37" s="12">
        <v>0.2</v>
      </c>
      <c r="J37" s="12">
        <v>-6.4</v>
      </c>
      <c r="K37" s="12" t="s">
        <v>32</v>
      </c>
      <c r="L37" s="12" t="s">
        <v>32</v>
      </c>
      <c r="M37" s="12" t="s">
        <v>32</v>
      </c>
      <c r="N37" s="12" t="s">
        <v>32</v>
      </c>
      <c r="O37" s="12" t="s">
        <v>32</v>
      </c>
      <c r="P37" s="12" t="s">
        <v>32</v>
      </c>
      <c r="Q37" s="12" t="s">
        <v>32</v>
      </c>
      <c r="R37" s="12" t="s">
        <v>32</v>
      </c>
      <c r="S37" s="23" t="s">
        <v>32</v>
      </c>
      <c r="T37" s="46" t="s">
        <v>32</v>
      </c>
      <c r="U37" s="46" t="s">
        <v>32</v>
      </c>
      <c r="V37" s="46" t="s">
        <v>32</v>
      </c>
    </row>
    <row r="38" spans="1:30" x14ac:dyDescent="0.3">
      <c r="A38" s="110"/>
      <c r="B38" s="122"/>
      <c r="C38" s="44"/>
      <c r="D38" s="44"/>
      <c r="E38" s="44"/>
      <c r="F38" s="44"/>
      <c r="G38" s="44"/>
      <c r="H38" s="44"/>
      <c r="I38" s="44"/>
      <c r="J38" s="44"/>
      <c r="K38" s="44"/>
      <c r="L38" s="44"/>
      <c r="M38" s="44"/>
      <c r="N38" s="44"/>
      <c r="O38" s="44"/>
      <c r="P38" s="44"/>
      <c r="Q38" s="44"/>
      <c r="R38" s="44"/>
      <c r="S38" s="44"/>
      <c r="T38" s="44"/>
      <c r="U38" s="44"/>
    </row>
    <row r="39" spans="1:30" s="144" customFormat="1" x14ac:dyDescent="0.3">
      <c r="A39" s="125">
        <v>28</v>
      </c>
      <c r="B39" s="126" t="s">
        <v>41</v>
      </c>
      <c r="C39" s="149"/>
      <c r="D39" s="149"/>
      <c r="E39" s="149"/>
      <c r="F39" s="149"/>
      <c r="G39" s="149"/>
      <c r="H39" s="149"/>
      <c r="I39" s="149"/>
      <c r="J39" s="149"/>
      <c r="K39" s="149"/>
      <c r="L39" s="149"/>
      <c r="M39" s="149"/>
      <c r="N39" s="149"/>
      <c r="O39" s="149"/>
      <c r="P39" s="149"/>
      <c r="Q39" s="149"/>
      <c r="R39" s="149"/>
      <c r="S39" s="149"/>
      <c r="T39" s="149"/>
      <c r="U39" s="149"/>
      <c r="V39" s="149"/>
      <c r="W39" s="109"/>
      <c r="X39" s="109"/>
      <c r="Y39" s="109"/>
      <c r="Z39" s="109"/>
      <c r="AA39" s="109"/>
      <c r="AB39" s="109"/>
      <c r="AC39" s="109"/>
      <c r="AD39" s="109"/>
    </row>
    <row r="40" spans="1:30" s="144" customFormat="1" x14ac:dyDescent="0.3">
      <c r="A40" s="125">
        <v>29</v>
      </c>
      <c r="B40" s="127" t="s">
        <v>87</v>
      </c>
      <c r="C40" s="155"/>
      <c r="D40" s="155"/>
      <c r="E40" s="155"/>
      <c r="F40" s="155"/>
      <c r="G40" s="155"/>
      <c r="H40" s="155"/>
      <c r="I40" s="155"/>
      <c r="J40" s="155"/>
      <c r="K40" s="155"/>
      <c r="L40" s="155"/>
      <c r="M40" s="155"/>
      <c r="N40" s="155"/>
      <c r="O40" s="155"/>
      <c r="P40" s="155"/>
      <c r="Q40" s="155"/>
      <c r="R40" s="155"/>
      <c r="S40" s="155"/>
      <c r="T40" s="155"/>
      <c r="U40" s="155"/>
      <c r="V40" s="155"/>
      <c r="W40" s="109"/>
      <c r="X40" s="109"/>
      <c r="Y40" s="109"/>
      <c r="Z40" s="109"/>
      <c r="AA40" s="109"/>
      <c r="AB40" s="109"/>
      <c r="AC40" s="109"/>
      <c r="AD40" s="109"/>
    </row>
    <row r="41" spans="1:30" s="144" customFormat="1" x14ac:dyDescent="0.3">
      <c r="A41" s="125">
        <v>30</v>
      </c>
      <c r="B41" s="129" t="s">
        <v>155</v>
      </c>
      <c r="C41" s="147"/>
      <c r="D41" s="147"/>
      <c r="E41" s="147"/>
      <c r="F41" s="147"/>
      <c r="G41" s="147"/>
      <c r="H41" s="147"/>
      <c r="I41" s="147"/>
      <c r="J41" s="147"/>
      <c r="K41" s="147"/>
      <c r="L41" s="147"/>
      <c r="M41" s="147"/>
      <c r="N41" s="147"/>
      <c r="O41" s="147"/>
      <c r="P41" s="147"/>
      <c r="Q41" s="147"/>
      <c r="R41" s="147"/>
      <c r="S41" s="147"/>
      <c r="T41" s="147"/>
      <c r="U41" s="147"/>
      <c r="V41" s="147"/>
      <c r="W41" s="109"/>
      <c r="X41" s="109"/>
      <c r="Y41" s="109"/>
      <c r="Z41" s="109"/>
      <c r="AA41" s="109"/>
      <c r="AB41" s="109"/>
      <c r="AC41" s="109"/>
      <c r="AD41" s="109"/>
    </row>
    <row r="42" spans="1:30" s="144" customFormat="1" x14ac:dyDescent="0.3">
      <c r="A42" s="125">
        <v>31</v>
      </c>
      <c r="B42" s="129" t="s">
        <v>156</v>
      </c>
      <c r="C42" s="147"/>
      <c r="D42" s="147"/>
      <c r="E42" s="147"/>
      <c r="F42" s="147"/>
      <c r="G42" s="147"/>
      <c r="H42" s="147"/>
      <c r="I42" s="147"/>
      <c r="J42" s="147"/>
      <c r="K42" s="147"/>
      <c r="L42" s="147"/>
      <c r="M42" s="147"/>
      <c r="N42" s="147"/>
      <c r="O42" s="147"/>
      <c r="P42" s="147"/>
      <c r="Q42" s="147"/>
      <c r="R42" s="147"/>
      <c r="S42" s="147"/>
      <c r="T42" s="147"/>
      <c r="U42" s="147"/>
      <c r="V42" s="147"/>
      <c r="W42" s="109"/>
      <c r="X42" s="109"/>
      <c r="Y42" s="109"/>
      <c r="Z42" s="109"/>
      <c r="AA42" s="109"/>
      <c r="AB42" s="109"/>
      <c r="AC42" s="109"/>
      <c r="AD42" s="109"/>
    </row>
    <row r="43" spans="1:30" s="144" customFormat="1" x14ac:dyDescent="0.3">
      <c r="A43" s="125">
        <v>32</v>
      </c>
      <c r="B43" s="129" t="s">
        <v>157</v>
      </c>
      <c r="C43" s="147"/>
      <c r="D43" s="147"/>
      <c r="E43" s="147"/>
      <c r="F43" s="147"/>
      <c r="G43" s="147"/>
      <c r="H43" s="147"/>
      <c r="I43" s="147"/>
      <c r="J43" s="147"/>
      <c r="K43" s="147"/>
      <c r="L43" s="147"/>
      <c r="M43" s="147"/>
      <c r="N43" s="147"/>
      <c r="O43" s="147"/>
      <c r="P43" s="147"/>
      <c r="Q43" s="147"/>
      <c r="R43" s="147"/>
      <c r="S43" s="147"/>
      <c r="T43" s="147"/>
      <c r="U43" s="147"/>
      <c r="V43" s="147"/>
      <c r="W43" s="109"/>
      <c r="X43" s="109"/>
      <c r="Y43" s="109"/>
      <c r="Z43" s="109"/>
      <c r="AA43" s="109"/>
      <c r="AB43" s="109"/>
      <c r="AC43" s="109"/>
      <c r="AD43" s="109"/>
    </row>
    <row r="44" spans="1:30" s="144" customFormat="1" x14ac:dyDescent="0.3">
      <c r="A44" s="125">
        <v>33</v>
      </c>
      <c r="B44" s="129" t="s">
        <v>158</v>
      </c>
      <c r="C44" s="147"/>
      <c r="D44" s="147"/>
      <c r="E44" s="147"/>
      <c r="F44" s="147"/>
      <c r="G44" s="147"/>
      <c r="H44" s="147"/>
      <c r="I44" s="147"/>
      <c r="J44" s="147"/>
      <c r="K44" s="147"/>
      <c r="L44" s="147"/>
      <c r="M44" s="147"/>
      <c r="N44" s="147"/>
      <c r="O44" s="147"/>
      <c r="P44" s="147"/>
      <c r="Q44" s="147"/>
      <c r="R44" s="147"/>
      <c r="S44" s="147"/>
      <c r="T44" s="147"/>
      <c r="U44" s="147"/>
      <c r="V44" s="147"/>
      <c r="W44" s="109"/>
      <c r="X44" s="109"/>
      <c r="Y44" s="109"/>
      <c r="Z44" s="109"/>
      <c r="AA44" s="109"/>
      <c r="AB44" s="109"/>
      <c r="AC44" s="109"/>
      <c r="AD44" s="109"/>
    </row>
    <row r="45" spans="1:30" x14ac:dyDescent="0.3">
      <c r="A45" s="110"/>
      <c r="C45" s="44"/>
      <c r="D45" s="44"/>
      <c r="E45" s="44"/>
      <c r="F45" s="44"/>
      <c r="G45" s="44"/>
      <c r="H45" s="44"/>
      <c r="I45" s="44"/>
      <c r="J45" s="44"/>
      <c r="K45" s="48"/>
      <c r="L45" s="48"/>
      <c r="M45" s="48"/>
      <c r="N45" s="48"/>
      <c r="O45" s="48"/>
      <c r="P45" s="47"/>
      <c r="Q45" s="13"/>
      <c r="R45" s="13"/>
      <c r="S45" s="39"/>
      <c r="T45" s="23"/>
      <c r="U45" s="13"/>
      <c r="V45" s="18"/>
    </row>
    <row r="46" spans="1:30" s="144" customFormat="1" x14ac:dyDescent="0.3">
      <c r="A46" s="125">
        <v>34</v>
      </c>
      <c r="B46" s="126" t="s">
        <v>205</v>
      </c>
      <c r="C46" s="146"/>
      <c r="D46" s="146"/>
      <c r="E46" s="146"/>
      <c r="F46" s="146"/>
      <c r="G46" s="146"/>
      <c r="H46" s="146"/>
      <c r="I46" s="146"/>
      <c r="J46" s="146"/>
      <c r="K46" s="146"/>
      <c r="L46" s="146"/>
      <c r="M46" s="146"/>
      <c r="N46" s="146"/>
      <c r="O46" s="146"/>
      <c r="P46" s="146"/>
      <c r="Q46" s="146"/>
      <c r="R46" s="146"/>
      <c r="S46" s="146"/>
      <c r="T46" s="146"/>
      <c r="U46" s="146"/>
      <c r="V46" s="146"/>
      <c r="W46" s="109"/>
      <c r="X46" s="109"/>
      <c r="Y46" s="109"/>
      <c r="Z46" s="109"/>
      <c r="AA46" s="109"/>
      <c r="AB46" s="109"/>
      <c r="AC46" s="109"/>
      <c r="AD46" s="109"/>
    </row>
    <row r="47" spans="1:30" x14ac:dyDescent="0.3">
      <c r="A47" s="110"/>
      <c r="C47" s="50"/>
      <c r="D47" s="50"/>
      <c r="E47" s="50"/>
      <c r="F47" s="50"/>
      <c r="G47" s="50"/>
      <c r="H47" s="50"/>
      <c r="I47" s="50"/>
      <c r="J47" s="50"/>
      <c r="K47" s="50"/>
      <c r="L47" s="50"/>
      <c r="M47" s="50"/>
      <c r="N47" s="50"/>
      <c r="O47" s="50"/>
      <c r="P47" s="50"/>
      <c r="Q47" s="50"/>
      <c r="R47" s="50"/>
      <c r="S47" s="50"/>
      <c r="T47" s="50"/>
      <c r="U47" s="49"/>
      <c r="V47" s="18"/>
    </row>
    <row r="48" spans="1:30" s="144" customFormat="1" x14ac:dyDescent="0.3">
      <c r="A48" s="125">
        <v>35</v>
      </c>
      <c r="B48" s="126" t="s">
        <v>159</v>
      </c>
      <c r="C48" s="146"/>
      <c r="D48" s="146"/>
      <c r="E48" s="146"/>
      <c r="F48" s="146"/>
      <c r="G48" s="146"/>
      <c r="H48" s="146"/>
      <c r="I48" s="146"/>
      <c r="J48" s="146"/>
      <c r="K48" s="146"/>
      <c r="L48" s="146"/>
      <c r="M48" s="146"/>
      <c r="N48" s="146"/>
      <c r="O48" s="146"/>
      <c r="P48" s="146"/>
      <c r="Q48" s="146"/>
      <c r="R48" s="146"/>
      <c r="S48" s="146"/>
      <c r="T48" s="146"/>
      <c r="U48" s="146"/>
      <c r="V48" s="146"/>
      <c r="W48" s="109"/>
      <c r="X48" s="109"/>
      <c r="Y48" s="109"/>
      <c r="Z48" s="109"/>
      <c r="AA48" s="109"/>
      <c r="AB48" s="109"/>
      <c r="AC48" s="109"/>
      <c r="AD48" s="109"/>
    </row>
    <row r="49" spans="1:30" s="144" customFormat="1" x14ac:dyDescent="0.3">
      <c r="A49" s="125">
        <v>36</v>
      </c>
      <c r="B49" s="127" t="s">
        <v>160</v>
      </c>
      <c r="C49" s="147"/>
      <c r="D49" s="147"/>
      <c r="E49" s="147"/>
      <c r="F49" s="147"/>
      <c r="G49" s="147"/>
      <c r="H49" s="147"/>
      <c r="I49" s="147"/>
      <c r="J49" s="147"/>
      <c r="K49" s="147"/>
      <c r="L49" s="147"/>
      <c r="M49" s="147"/>
      <c r="N49" s="147"/>
      <c r="O49" s="147"/>
      <c r="P49" s="147"/>
      <c r="Q49" s="147"/>
      <c r="R49" s="147"/>
      <c r="S49" s="147"/>
      <c r="T49" s="147"/>
      <c r="U49" s="147"/>
      <c r="V49" s="147"/>
      <c r="W49" s="109"/>
      <c r="X49" s="109"/>
      <c r="Y49" s="109"/>
      <c r="Z49" s="109"/>
      <c r="AA49" s="109"/>
      <c r="AB49" s="109"/>
      <c r="AC49" s="109"/>
      <c r="AD49" s="109"/>
    </row>
    <row r="50" spans="1:30" s="144" customFormat="1" ht="24.9" x14ac:dyDescent="0.3">
      <c r="A50" s="125">
        <v>37</v>
      </c>
      <c r="B50" s="126" t="s">
        <v>161</v>
      </c>
      <c r="C50" s="159"/>
      <c r="D50" s="159"/>
      <c r="E50" s="159"/>
      <c r="F50" s="159"/>
      <c r="G50" s="159"/>
      <c r="H50" s="159"/>
      <c r="I50" s="159"/>
      <c r="J50" s="159"/>
      <c r="K50" s="159"/>
      <c r="L50" s="159"/>
      <c r="M50" s="159"/>
      <c r="N50" s="159"/>
      <c r="O50" s="159"/>
      <c r="P50" s="159"/>
      <c r="Q50" s="159"/>
      <c r="R50" s="159"/>
      <c r="S50" s="159"/>
      <c r="T50" s="159"/>
      <c r="U50" s="159"/>
      <c r="V50" s="159"/>
      <c r="W50" s="109"/>
      <c r="X50" s="109"/>
      <c r="Y50" s="109"/>
      <c r="Z50" s="109"/>
      <c r="AA50" s="109"/>
      <c r="AB50" s="109"/>
      <c r="AC50" s="109"/>
      <c r="AD50" s="109"/>
    </row>
    <row r="51" spans="1:30" x14ac:dyDescent="0.3">
      <c r="A51" s="110"/>
      <c r="B51" s="122"/>
      <c r="C51" s="51"/>
      <c r="D51" s="51"/>
      <c r="E51" s="51"/>
      <c r="F51" s="51"/>
      <c r="G51" s="51"/>
      <c r="H51" s="51"/>
      <c r="I51" s="51"/>
      <c r="J51" s="51"/>
      <c r="K51" s="51"/>
      <c r="L51" s="51"/>
      <c r="M51" s="51"/>
      <c r="N51" s="51"/>
      <c r="O51" s="51"/>
      <c r="P51" s="52"/>
      <c r="Q51" s="52"/>
      <c r="R51" s="13"/>
      <c r="S51" s="39"/>
      <c r="T51" s="53"/>
      <c r="U51" s="13"/>
      <c r="V51" s="18"/>
    </row>
    <row r="52" spans="1:30" s="144" customFormat="1" ht="24.9" x14ac:dyDescent="0.3">
      <c r="A52" s="125">
        <v>38</v>
      </c>
      <c r="B52" s="126" t="s">
        <v>162</v>
      </c>
      <c r="C52" s="159"/>
      <c r="D52" s="159"/>
      <c r="E52" s="159"/>
      <c r="F52" s="159"/>
      <c r="G52" s="159"/>
      <c r="H52" s="159"/>
      <c r="I52" s="159"/>
      <c r="J52" s="159"/>
      <c r="K52" s="159"/>
      <c r="L52" s="159"/>
      <c r="M52" s="159"/>
      <c r="N52" s="159"/>
      <c r="O52" s="159"/>
      <c r="P52" s="159"/>
      <c r="Q52" s="159"/>
      <c r="R52" s="159"/>
      <c r="S52" s="159"/>
      <c r="T52" s="159"/>
      <c r="U52" s="159"/>
      <c r="V52" s="159"/>
      <c r="W52" s="109"/>
      <c r="X52" s="109"/>
      <c r="Y52" s="109"/>
      <c r="Z52" s="109"/>
      <c r="AA52" s="109"/>
      <c r="AB52" s="109"/>
      <c r="AC52" s="109"/>
      <c r="AD52" s="109"/>
    </row>
    <row r="53" spans="1:30" x14ac:dyDescent="0.3">
      <c r="A53" s="110"/>
      <c r="B53" s="122"/>
      <c r="C53" s="44"/>
      <c r="D53" s="44"/>
      <c r="E53" s="44"/>
      <c r="F53" s="44"/>
      <c r="G53" s="44"/>
      <c r="H53" s="44"/>
      <c r="I53" s="44"/>
      <c r="J53" s="44"/>
      <c r="K53" s="44"/>
      <c r="L53" s="44"/>
      <c r="M53" s="44"/>
      <c r="N53" s="44"/>
      <c r="O53" s="44"/>
      <c r="P53" s="13"/>
      <c r="Q53" s="13"/>
      <c r="R53" s="13"/>
      <c r="S53" s="39"/>
      <c r="T53" s="53" t="s">
        <v>0</v>
      </c>
      <c r="U53" s="13"/>
      <c r="V53" s="18"/>
    </row>
    <row r="54" spans="1:30" s="144" customFormat="1" x14ac:dyDescent="0.3">
      <c r="A54" s="125">
        <v>39</v>
      </c>
      <c r="B54" s="126" t="s">
        <v>163</v>
      </c>
      <c r="C54" s="146"/>
      <c r="D54" s="146"/>
      <c r="E54" s="146"/>
      <c r="F54" s="146"/>
      <c r="G54" s="146"/>
      <c r="H54" s="146"/>
      <c r="I54" s="146"/>
      <c r="J54" s="146"/>
      <c r="K54" s="146"/>
      <c r="L54" s="146"/>
      <c r="M54" s="146"/>
      <c r="N54" s="146"/>
      <c r="O54" s="146"/>
      <c r="P54" s="146"/>
      <c r="Q54" s="146"/>
      <c r="R54" s="146"/>
      <c r="S54" s="146"/>
      <c r="T54" s="146"/>
      <c r="U54" s="146"/>
      <c r="V54" s="146"/>
      <c r="W54" s="109"/>
      <c r="X54" s="109"/>
      <c r="Y54" s="109"/>
      <c r="Z54" s="109"/>
      <c r="AA54" s="109"/>
      <c r="AB54" s="109"/>
      <c r="AC54" s="109"/>
      <c r="AD54" s="109"/>
    </row>
    <row r="55" spans="1:30" s="144" customFormat="1" x14ac:dyDescent="0.3">
      <c r="A55" s="125">
        <v>40</v>
      </c>
      <c r="B55" s="128" t="s">
        <v>164</v>
      </c>
      <c r="C55" s="147"/>
      <c r="D55" s="147"/>
      <c r="E55" s="147"/>
      <c r="F55" s="147"/>
      <c r="G55" s="147"/>
      <c r="H55" s="147"/>
      <c r="I55" s="147"/>
      <c r="J55" s="147"/>
      <c r="K55" s="147"/>
      <c r="L55" s="147"/>
      <c r="M55" s="147"/>
      <c r="N55" s="147"/>
      <c r="O55" s="147"/>
      <c r="P55" s="147"/>
      <c r="Q55" s="147"/>
      <c r="R55" s="147"/>
      <c r="S55" s="147"/>
      <c r="T55" s="147"/>
      <c r="U55" s="147"/>
      <c r="V55" s="147"/>
      <c r="W55" s="109"/>
      <c r="X55" s="109"/>
      <c r="Y55" s="109"/>
      <c r="Z55" s="109"/>
      <c r="AA55" s="109"/>
      <c r="AB55" s="109"/>
      <c r="AC55" s="109"/>
      <c r="AD55" s="109"/>
    </row>
    <row r="56" spans="1:30" s="144" customFormat="1" x14ac:dyDescent="0.3">
      <c r="A56" s="125">
        <v>41</v>
      </c>
      <c r="B56" s="129" t="s">
        <v>165</v>
      </c>
      <c r="C56" s="147"/>
      <c r="D56" s="147"/>
      <c r="E56" s="147"/>
      <c r="F56" s="147"/>
      <c r="G56" s="147"/>
      <c r="H56" s="147"/>
      <c r="I56" s="147"/>
      <c r="J56" s="147"/>
      <c r="K56" s="147"/>
      <c r="L56" s="147"/>
      <c r="M56" s="147"/>
      <c r="N56" s="147"/>
      <c r="O56" s="147"/>
      <c r="P56" s="147"/>
      <c r="Q56" s="147"/>
      <c r="R56" s="147"/>
      <c r="S56" s="147"/>
      <c r="T56" s="147"/>
      <c r="U56" s="147"/>
      <c r="V56" s="147"/>
      <c r="W56" s="109"/>
      <c r="X56" s="109"/>
      <c r="Y56" s="109"/>
      <c r="Z56" s="109"/>
      <c r="AA56" s="109"/>
      <c r="AB56" s="109"/>
      <c r="AC56" s="109"/>
      <c r="AD56" s="109"/>
    </row>
    <row r="57" spans="1:30" s="144" customFormat="1" x14ac:dyDescent="0.3">
      <c r="A57" s="125">
        <v>42</v>
      </c>
      <c r="B57" s="129" t="s">
        <v>91</v>
      </c>
      <c r="C57" s="157"/>
      <c r="D57" s="157"/>
      <c r="E57" s="157"/>
      <c r="F57" s="157"/>
      <c r="G57" s="157"/>
      <c r="H57" s="157"/>
      <c r="I57" s="157"/>
      <c r="J57" s="157"/>
      <c r="K57" s="157"/>
      <c r="L57" s="157"/>
      <c r="M57" s="157"/>
      <c r="N57" s="157"/>
      <c r="O57" s="157"/>
      <c r="P57" s="157"/>
      <c r="Q57" s="157"/>
      <c r="R57" s="157"/>
      <c r="S57" s="157"/>
      <c r="T57" s="157"/>
      <c r="U57" s="157"/>
      <c r="V57" s="157"/>
      <c r="W57" s="109"/>
      <c r="X57" s="109"/>
      <c r="Y57" s="109"/>
      <c r="Z57" s="109"/>
      <c r="AA57" s="109"/>
      <c r="AB57" s="109"/>
      <c r="AC57" s="109"/>
      <c r="AD57" s="109"/>
    </row>
    <row r="58" spans="1:30" s="144" customFormat="1" x14ac:dyDescent="0.3">
      <c r="A58" s="125">
        <v>43</v>
      </c>
      <c r="B58" s="129" t="s">
        <v>149</v>
      </c>
      <c r="C58" s="157"/>
      <c r="D58" s="157"/>
      <c r="E58" s="157"/>
      <c r="F58" s="157"/>
      <c r="G58" s="157"/>
      <c r="H58" s="157"/>
      <c r="I58" s="157"/>
      <c r="J58" s="157"/>
      <c r="K58" s="157"/>
      <c r="L58" s="157"/>
      <c r="M58" s="157"/>
      <c r="N58" s="157"/>
      <c r="O58" s="157"/>
      <c r="P58" s="157"/>
      <c r="Q58" s="157"/>
      <c r="R58" s="157"/>
      <c r="S58" s="157"/>
      <c r="T58" s="157"/>
      <c r="U58" s="157"/>
      <c r="V58" s="157"/>
      <c r="W58" s="109"/>
      <c r="X58" s="109"/>
      <c r="Y58" s="109"/>
      <c r="Z58" s="109"/>
      <c r="AA58" s="109"/>
      <c r="AB58" s="109"/>
      <c r="AC58" s="109"/>
      <c r="AD58" s="109"/>
    </row>
    <row r="59" spans="1:30" s="144" customFormat="1" x14ac:dyDescent="0.3">
      <c r="A59" s="125">
        <v>44</v>
      </c>
      <c r="B59" s="129" t="s">
        <v>89</v>
      </c>
      <c r="C59" s="147"/>
      <c r="D59" s="147"/>
      <c r="E59" s="147"/>
      <c r="F59" s="147"/>
      <c r="G59" s="147"/>
      <c r="H59" s="147"/>
      <c r="I59" s="147"/>
      <c r="J59" s="147"/>
      <c r="K59" s="147"/>
      <c r="L59" s="147"/>
      <c r="M59" s="147"/>
      <c r="N59" s="147"/>
      <c r="O59" s="147"/>
      <c r="P59" s="147"/>
      <c r="Q59" s="147"/>
      <c r="R59" s="147"/>
      <c r="S59" s="147"/>
      <c r="T59" s="147"/>
      <c r="U59" s="147"/>
      <c r="V59" s="147"/>
      <c r="W59" s="109"/>
      <c r="X59" s="109"/>
      <c r="Y59" s="109"/>
      <c r="Z59" s="109"/>
      <c r="AA59" s="109"/>
      <c r="AB59" s="109"/>
      <c r="AC59" s="109"/>
      <c r="AD59" s="109"/>
    </row>
    <row r="60" spans="1:30" s="144" customFormat="1" x14ac:dyDescent="0.3">
      <c r="A60" s="125">
        <v>45</v>
      </c>
      <c r="B60" s="129" t="s">
        <v>90</v>
      </c>
      <c r="C60" s="157"/>
      <c r="D60" s="157"/>
      <c r="E60" s="157"/>
      <c r="F60" s="157"/>
      <c r="G60" s="157"/>
      <c r="H60" s="157"/>
      <c r="I60" s="157"/>
      <c r="J60" s="157"/>
      <c r="K60" s="157"/>
      <c r="L60" s="157"/>
      <c r="M60" s="157"/>
      <c r="N60" s="157"/>
      <c r="O60" s="157"/>
      <c r="P60" s="157"/>
      <c r="Q60" s="157"/>
      <c r="R60" s="157"/>
      <c r="S60" s="157"/>
      <c r="T60" s="157"/>
      <c r="U60" s="157"/>
      <c r="V60" s="157"/>
      <c r="W60" s="109"/>
      <c r="X60" s="109"/>
      <c r="Y60" s="109"/>
      <c r="Z60" s="109"/>
      <c r="AA60" s="109"/>
      <c r="AB60" s="109"/>
      <c r="AC60" s="109"/>
      <c r="AD60" s="109"/>
    </row>
    <row r="61" spans="1:30" s="144" customFormat="1" x14ac:dyDescent="0.3">
      <c r="A61" s="125">
        <v>46</v>
      </c>
      <c r="B61" s="129" t="s">
        <v>148</v>
      </c>
      <c r="C61" s="157"/>
      <c r="D61" s="157"/>
      <c r="E61" s="157"/>
      <c r="F61" s="157"/>
      <c r="G61" s="157"/>
      <c r="H61" s="157"/>
      <c r="I61" s="157"/>
      <c r="J61" s="157"/>
      <c r="K61" s="157"/>
      <c r="L61" s="157"/>
      <c r="M61" s="157"/>
      <c r="N61" s="157"/>
      <c r="O61" s="157"/>
      <c r="P61" s="157"/>
      <c r="Q61" s="157"/>
      <c r="R61" s="157"/>
      <c r="S61" s="157"/>
      <c r="T61" s="157"/>
      <c r="U61" s="157"/>
      <c r="V61" s="157"/>
      <c r="W61" s="109"/>
      <c r="X61" s="109"/>
      <c r="Y61" s="109"/>
      <c r="Z61" s="109"/>
      <c r="AA61" s="109"/>
      <c r="AB61" s="109"/>
      <c r="AC61" s="109"/>
      <c r="AD61" s="109"/>
    </row>
    <row r="62" spans="1:30" s="144" customFormat="1" x14ac:dyDescent="0.3">
      <c r="A62" s="125">
        <v>47</v>
      </c>
      <c r="B62" s="129" t="s">
        <v>89</v>
      </c>
      <c r="C62" s="157"/>
      <c r="D62" s="157"/>
      <c r="E62" s="157"/>
      <c r="F62" s="157"/>
      <c r="G62" s="157"/>
      <c r="H62" s="157"/>
      <c r="I62" s="157"/>
      <c r="J62" s="147"/>
      <c r="K62" s="147"/>
      <c r="L62" s="147"/>
      <c r="M62" s="147"/>
      <c r="N62" s="147"/>
      <c r="O62" s="147"/>
      <c r="P62" s="147"/>
      <c r="Q62" s="147"/>
      <c r="R62" s="147"/>
      <c r="S62" s="147"/>
      <c r="T62" s="147"/>
      <c r="U62" s="147"/>
      <c r="V62" s="147"/>
      <c r="W62" s="109"/>
      <c r="X62" s="109"/>
      <c r="Y62" s="109"/>
      <c r="Z62" s="109"/>
      <c r="AA62" s="109"/>
      <c r="AB62" s="109"/>
      <c r="AC62" s="109"/>
      <c r="AD62" s="109"/>
    </row>
    <row r="63" spans="1:30" s="144" customFormat="1" x14ac:dyDescent="0.3">
      <c r="A63" s="125">
        <v>48</v>
      </c>
      <c r="B63" s="129" t="s">
        <v>166</v>
      </c>
      <c r="C63" s="157"/>
      <c r="D63" s="157"/>
      <c r="E63" s="157"/>
      <c r="F63" s="157"/>
      <c r="G63" s="157"/>
      <c r="H63" s="157"/>
      <c r="I63" s="157"/>
      <c r="J63" s="157"/>
      <c r="K63" s="157"/>
      <c r="L63" s="157"/>
      <c r="M63" s="157"/>
      <c r="N63" s="157"/>
      <c r="O63" s="157"/>
      <c r="P63" s="157"/>
      <c r="Q63" s="157"/>
      <c r="R63" s="157"/>
      <c r="S63" s="157"/>
      <c r="T63" s="157"/>
      <c r="U63" s="157"/>
      <c r="V63" s="157"/>
      <c r="W63" s="109"/>
      <c r="X63" s="109"/>
      <c r="Y63" s="109"/>
      <c r="Z63" s="109"/>
      <c r="AA63" s="109"/>
      <c r="AB63" s="109"/>
      <c r="AC63" s="109"/>
      <c r="AD63" s="109"/>
    </row>
    <row r="64" spans="1:30" x14ac:dyDescent="0.3">
      <c r="A64" s="110">
        <v>49</v>
      </c>
      <c r="B64" s="36" t="s">
        <v>151</v>
      </c>
      <c r="C64" s="12">
        <v>166.99</v>
      </c>
      <c r="D64" s="12">
        <v>191.15</v>
      </c>
      <c r="E64" s="12">
        <v>182.17699999999999</v>
      </c>
      <c r="F64" s="12">
        <v>182.024</v>
      </c>
      <c r="G64" s="12">
        <v>192.64599999999999</v>
      </c>
      <c r="H64" s="12">
        <v>218.84100000000001</v>
      </c>
      <c r="I64" s="12">
        <v>244.965</v>
      </c>
      <c r="J64" s="12">
        <v>249.608</v>
      </c>
      <c r="K64" s="12">
        <v>267.37599999999998</v>
      </c>
      <c r="L64" s="12">
        <v>272.60399999999998</v>
      </c>
      <c r="M64" s="12">
        <v>233.578</v>
      </c>
      <c r="N64" s="12">
        <v>270.66699999999997</v>
      </c>
      <c r="O64" s="12">
        <v>320.21800000000002</v>
      </c>
      <c r="P64" s="12">
        <v>338.012</v>
      </c>
      <c r="Q64" s="12">
        <v>336.88200000000001</v>
      </c>
      <c r="R64" s="12">
        <v>385.05200000000002</v>
      </c>
      <c r="S64" s="12">
        <v>350.94</v>
      </c>
      <c r="T64" s="12">
        <v>355.69099999999997</v>
      </c>
      <c r="U64" s="12">
        <v>333.86500000000001</v>
      </c>
      <c r="V64" s="12">
        <v>387.91300000000001</v>
      </c>
    </row>
    <row r="65" spans="1:30" s="144" customFormat="1" x14ac:dyDescent="0.3">
      <c r="A65" s="125">
        <v>50</v>
      </c>
      <c r="B65" s="129" t="s">
        <v>77</v>
      </c>
      <c r="C65" s="147"/>
      <c r="D65" s="147"/>
      <c r="E65" s="147"/>
      <c r="F65" s="147"/>
      <c r="G65" s="147"/>
      <c r="H65" s="147"/>
      <c r="I65" s="147"/>
      <c r="J65" s="147"/>
      <c r="K65" s="147"/>
      <c r="L65" s="147"/>
      <c r="M65" s="147"/>
      <c r="N65" s="147"/>
      <c r="O65" s="147"/>
      <c r="P65" s="147"/>
      <c r="Q65" s="147"/>
      <c r="R65" s="147"/>
      <c r="S65" s="147"/>
      <c r="T65" s="147"/>
      <c r="U65" s="147"/>
      <c r="V65" s="147"/>
      <c r="W65" s="109"/>
      <c r="X65" s="109"/>
      <c r="Y65" s="109"/>
      <c r="Z65" s="109"/>
      <c r="AA65" s="109"/>
      <c r="AB65" s="109"/>
      <c r="AC65" s="109"/>
      <c r="AD65" s="109"/>
    </row>
    <row r="66" spans="1:30" s="144" customFormat="1" x14ac:dyDescent="0.3">
      <c r="A66" s="125">
        <v>51</v>
      </c>
      <c r="B66" s="129" t="s">
        <v>88</v>
      </c>
      <c r="C66" s="157"/>
      <c r="D66" s="157"/>
      <c r="E66" s="157"/>
      <c r="F66" s="157"/>
      <c r="G66" s="157"/>
      <c r="H66" s="157"/>
      <c r="I66" s="157"/>
      <c r="J66" s="157"/>
      <c r="K66" s="157"/>
      <c r="L66" s="157"/>
      <c r="M66" s="157"/>
      <c r="N66" s="157"/>
      <c r="O66" s="157"/>
      <c r="P66" s="157"/>
      <c r="Q66" s="157"/>
      <c r="R66" s="157"/>
      <c r="S66" s="157"/>
      <c r="T66" s="157"/>
      <c r="U66" s="157"/>
      <c r="V66" s="157"/>
      <c r="W66" s="109"/>
      <c r="X66" s="109"/>
      <c r="Y66" s="109"/>
      <c r="Z66" s="109"/>
      <c r="AA66" s="109"/>
      <c r="AB66" s="109"/>
      <c r="AC66" s="109"/>
      <c r="AD66" s="109"/>
    </row>
    <row r="67" spans="1:30" x14ac:dyDescent="0.3">
      <c r="A67" s="110">
        <v>52</v>
      </c>
      <c r="B67" s="36" t="s">
        <v>151</v>
      </c>
      <c r="C67" s="12">
        <v>229.857</v>
      </c>
      <c r="D67" s="12">
        <v>273.59800000000001</v>
      </c>
      <c r="E67" s="12">
        <v>266.45100000000002</v>
      </c>
      <c r="F67" s="12">
        <v>277.73464141352338</v>
      </c>
      <c r="G67" s="12">
        <v>299.78595914294363</v>
      </c>
      <c r="H67" s="12">
        <v>332.70157210181947</v>
      </c>
      <c r="I67" s="12">
        <v>370.0160699782362</v>
      </c>
      <c r="J67" s="12">
        <v>409.45570170855314</v>
      </c>
      <c r="K67" s="12">
        <v>439.15097032765368</v>
      </c>
      <c r="L67" s="12">
        <v>470.41439751495096</v>
      </c>
      <c r="M67" s="12">
        <v>409.66740226243502</v>
      </c>
      <c r="N67" s="12">
        <v>430.96800412330145</v>
      </c>
      <c r="O67" s="12">
        <v>463.95823193653194</v>
      </c>
      <c r="P67" s="12">
        <v>484.31351064436092</v>
      </c>
      <c r="Q67" s="12">
        <v>511.46730473838824</v>
      </c>
      <c r="R67" s="12">
        <v>511.05925017035491</v>
      </c>
      <c r="S67" s="12">
        <v>519.7524951373988</v>
      </c>
      <c r="T67" s="12">
        <v>491.70192960383906</v>
      </c>
      <c r="U67" s="12">
        <v>525.43149668247679</v>
      </c>
      <c r="V67" s="12">
        <v>564.52454924432107</v>
      </c>
    </row>
    <row r="68" spans="1:30" s="144" customFormat="1" x14ac:dyDescent="0.3">
      <c r="A68" s="125">
        <v>53</v>
      </c>
      <c r="B68" s="129" t="s">
        <v>77</v>
      </c>
      <c r="C68" s="147"/>
      <c r="D68" s="147"/>
      <c r="E68" s="147"/>
      <c r="F68" s="147"/>
      <c r="G68" s="147"/>
      <c r="H68" s="147"/>
      <c r="I68" s="147"/>
      <c r="J68" s="147"/>
      <c r="K68" s="147"/>
      <c r="L68" s="147"/>
      <c r="M68" s="147"/>
      <c r="N68" s="147"/>
      <c r="O68" s="147"/>
      <c r="P68" s="147"/>
      <c r="Q68" s="147"/>
      <c r="R68" s="147"/>
      <c r="S68" s="147"/>
      <c r="T68" s="147"/>
      <c r="U68" s="147"/>
      <c r="V68" s="147"/>
      <c r="W68" s="109"/>
      <c r="X68" s="109"/>
      <c r="Y68" s="109"/>
      <c r="Z68" s="109"/>
      <c r="AA68" s="109"/>
      <c r="AB68" s="109"/>
      <c r="AC68" s="109"/>
      <c r="AD68" s="109"/>
    </row>
    <row r="69" spans="1:30" x14ac:dyDescent="0.3">
      <c r="A69" s="110"/>
      <c r="B69" s="122"/>
      <c r="C69" s="12"/>
      <c r="D69" s="12"/>
      <c r="E69" s="12"/>
      <c r="F69" s="12"/>
      <c r="G69" s="12"/>
      <c r="H69" s="12"/>
      <c r="I69" s="12"/>
      <c r="J69" s="12"/>
      <c r="K69" s="12"/>
      <c r="L69" s="12"/>
      <c r="M69" s="12"/>
      <c r="N69" s="12"/>
      <c r="O69" s="12"/>
      <c r="P69" s="12"/>
      <c r="Q69" s="12"/>
      <c r="R69" s="12"/>
      <c r="S69" s="12"/>
      <c r="T69" s="12"/>
      <c r="U69" s="12"/>
      <c r="V69" s="12"/>
    </row>
    <row r="70" spans="1:30" s="144" customFormat="1" ht="24.9" x14ac:dyDescent="0.3">
      <c r="A70" s="125">
        <v>54</v>
      </c>
      <c r="B70" s="126" t="s">
        <v>167</v>
      </c>
      <c r="C70" s="146"/>
      <c r="D70" s="146"/>
      <c r="E70" s="146"/>
      <c r="F70" s="146"/>
      <c r="G70" s="146"/>
      <c r="H70" s="146"/>
      <c r="I70" s="146"/>
      <c r="J70" s="146"/>
      <c r="K70" s="146"/>
      <c r="L70" s="146"/>
      <c r="M70" s="146"/>
      <c r="N70" s="146"/>
      <c r="O70" s="146"/>
      <c r="P70" s="146"/>
      <c r="Q70" s="146"/>
      <c r="R70" s="146"/>
      <c r="S70" s="146"/>
      <c r="T70" s="146"/>
      <c r="U70" s="146"/>
      <c r="V70" s="146"/>
      <c r="W70" s="109"/>
      <c r="X70" s="109"/>
      <c r="Y70" s="109"/>
      <c r="Z70" s="109"/>
      <c r="AA70" s="109"/>
      <c r="AB70" s="109"/>
      <c r="AC70" s="109"/>
      <c r="AD70" s="109"/>
    </row>
    <row r="71" spans="1:30" x14ac:dyDescent="0.3">
      <c r="A71" s="110"/>
      <c r="C71" s="38"/>
      <c r="D71" s="38"/>
      <c r="E71" s="38"/>
      <c r="F71" s="38"/>
      <c r="G71" s="38"/>
      <c r="H71" s="38"/>
      <c r="I71" s="38"/>
      <c r="J71" s="38"/>
      <c r="K71" s="38"/>
      <c r="L71" s="38"/>
      <c r="M71" s="38"/>
      <c r="N71" s="38"/>
      <c r="O71" s="38"/>
      <c r="P71" s="38"/>
      <c r="Q71" s="38"/>
      <c r="R71" s="38"/>
      <c r="S71" s="38"/>
      <c r="T71" s="38"/>
      <c r="U71" s="38"/>
      <c r="V71" s="38"/>
    </row>
    <row r="72" spans="1:30" x14ac:dyDescent="0.3">
      <c r="A72" s="110">
        <v>55</v>
      </c>
      <c r="B72" s="36" t="s">
        <v>168</v>
      </c>
      <c r="C72" s="12">
        <v>2044.3589999999999</v>
      </c>
      <c r="D72" s="12">
        <v>2334.692</v>
      </c>
      <c r="E72" s="12">
        <v>2327.0909999999999</v>
      </c>
      <c r="F72" s="12">
        <v>2216.5300000000002</v>
      </c>
      <c r="G72" s="12">
        <v>2323.15</v>
      </c>
      <c r="H72" s="12">
        <v>2526.3200000000002</v>
      </c>
      <c r="I72" s="12">
        <v>2792.54</v>
      </c>
      <c r="J72" s="12">
        <v>3114.5259999999998</v>
      </c>
      <c r="K72" s="12">
        <v>3616.2469999999998</v>
      </c>
      <c r="L72" s="12">
        <v>3887.0590000000002</v>
      </c>
      <c r="M72" s="12">
        <v>3277.1819999999998</v>
      </c>
      <c r="N72" s="12">
        <v>3432.2249999999999</v>
      </c>
      <c r="O72" s="12">
        <v>3864.5590000000002</v>
      </c>
      <c r="P72" s="12">
        <v>4191.7269999999999</v>
      </c>
      <c r="Q72" s="12">
        <v>4331.6009999999997</v>
      </c>
      <c r="R72" s="12">
        <v>4407.8059999999996</v>
      </c>
      <c r="S72" s="12">
        <v>4294.3249999999998</v>
      </c>
      <c r="T72" s="12">
        <v>4322.0609999999997</v>
      </c>
      <c r="U72" s="12">
        <v>4910.7380000000003</v>
      </c>
      <c r="V72" s="12">
        <v>5325.4650000000001</v>
      </c>
    </row>
    <row r="73" spans="1:30" ht="24.9" x14ac:dyDescent="0.3">
      <c r="A73" s="110">
        <v>56</v>
      </c>
      <c r="B73" s="36" t="s">
        <v>169</v>
      </c>
      <c r="C73" s="44">
        <v>342.7</v>
      </c>
      <c r="D73" s="44">
        <v>393.1</v>
      </c>
      <c r="E73" s="44">
        <v>369.6</v>
      </c>
      <c r="F73" s="44">
        <v>372.8</v>
      </c>
      <c r="G73" s="44">
        <v>393.3</v>
      </c>
      <c r="H73" s="44">
        <v>437.5</v>
      </c>
      <c r="I73" s="44">
        <v>495</v>
      </c>
      <c r="J73" s="12">
        <v>546.00800000000004</v>
      </c>
      <c r="K73" s="12">
        <v>599.87099999999998</v>
      </c>
      <c r="L73" s="12">
        <v>662.91599999999994</v>
      </c>
      <c r="M73" s="12">
        <v>556.03</v>
      </c>
      <c r="N73" s="12">
        <v>609.63</v>
      </c>
      <c r="O73" s="12">
        <v>696.81699999999989</v>
      </c>
      <c r="P73" s="12">
        <v>719.78000000000009</v>
      </c>
      <c r="Q73" s="12">
        <v>767.06899999999996</v>
      </c>
      <c r="R73" s="12">
        <v>780.89400000000001</v>
      </c>
      <c r="S73" s="12">
        <v>758.62199999999996</v>
      </c>
      <c r="T73" s="12">
        <v>698.322</v>
      </c>
      <c r="U73" s="12">
        <v>759.85200000000009</v>
      </c>
      <c r="V73" s="12">
        <v>816.34300000000007</v>
      </c>
    </row>
    <row r="74" spans="1:30" x14ac:dyDescent="0.3">
      <c r="A74" s="110">
        <v>57</v>
      </c>
      <c r="B74" s="36" t="s">
        <v>79</v>
      </c>
      <c r="C74" s="12">
        <v>1651.5099999999998</v>
      </c>
      <c r="D74" s="12">
        <v>1889.1730000000002</v>
      </c>
      <c r="E74" s="12">
        <v>1945.6509999999998</v>
      </c>
      <c r="F74" s="12">
        <v>1800.4910000000002</v>
      </c>
      <c r="G74" s="12">
        <v>1852.5360000000001</v>
      </c>
      <c r="H74" s="12">
        <v>1987.9660000000001</v>
      </c>
      <c r="I74" s="12">
        <v>2176.52</v>
      </c>
      <c r="J74" s="12">
        <v>2421.0720000000001</v>
      </c>
      <c r="K74" s="12">
        <v>2883.6529999999998</v>
      </c>
      <c r="L74" s="12">
        <v>3086.3389999999999</v>
      </c>
      <c r="M74" s="12">
        <v>2609.0289999999995</v>
      </c>
      <c r="N74" s="12">
        <v>2665.011</v>
      </c>
      <c r="O74" s="12">
        <v>2989.48</v>
      </c>
      <c r="P74" s="12">
        <v>3299.1849999999995</v>
      </c>
      <c r="Q74" s="12">
        <v>3380.4169999999999</v>
      </c>
      <c r="R74" s="12">
        <v>3439.3649999999998</v>
      </c>
      <c r="S74" s="12">
        <v>3369.5539999999996</v>
      </c>
      <c r="T74" s="12">
        <v>3461.54</v>
      </c>
      <c r="U74" s="12">
        <v>3958.1380000000008</v>
      </c>
      <c r="V74" s="12">
        <v>4292.6550000000007</v>
      </c>
    </row>
    <row r="75" spans="1:30" x14ac:dyDescent="0.3">
      <c r="A75" s="110">
        <v>58</v>
      </c>
      <c r="B75" s="36" t="s">
        <v>170</v>
      </c>
      <c r="C75" s="12">
        <v>292.72699999999998</v>
      </c>
      <c r="D75" s="12">
        <v>332.16399999999999</v>
      </c>
      <c r="E75" s="12">
        <v>344.73</v>
      </c>
      <c r="F75" s="12">
        <v>341.935</v>
      </c>
      <c r="G75" s="12">
        <v>342.71100000000001</v>
      </c>
      <c r="H75" s="12">
        <v>351.90499999999997</v>
      </c>
      <c r="I75" s="12">
        <v>365.49799999999999</v>
      </c>
      <c r="J75" s="12">
        <v>395.87700000000001</v>
      </c>
      <c r="K75" s="12">
        <v>437.56599999999997</v>
      </c>
      <c r="L75" s="12">
        <v>457.154</v>
      </c>
      <c r="M75" s="12">
        <v>450.60500000000002</v>
      </c>
      <c r="N75" s="12">
        <v>448.94799999999998</v>
      </c>
      <c r="O75" s="12">
        <v>481.55200000000002</v>
      </c>
      <c r="P75" s="12">
        <v>518.77099999999996</v>
      </c>
      <c r="Q75" s="12">
        <v>534.33600000000001</v>
      </c>
      <c r="R75" s="12">
        <v>558.45500000000004</v>
      </c>
      <c r="S75" s="12">
        <v>594.91700000000003</v>
      </c>
      <c r="T75" s="12">
        <v>629.34299999999996</v>
      </c>
      <c r="U75" s="12">
        <v>677.78899999999999</v>
      </c>
      <c r="V75" s="12">
        <v>706.11800000000005</v>
      </c>
    </row>
    <row r="76" spans="1:30" x14ac:dyDescent="0.3">
      <c r="A76" s="110">
        <v>59</v>
      </c>
      <c r="B76" s="36" t="s">
        <v>171</v>
      </c>
      <c r="C76" s="39">
        <v>1358.7829999999999</v>
      </c>
      <c r="D76" s="39">
        <v>1557.0090000000002</v>
      </c>
      <c r="E76" s="39">
        <v>1600.9209999999998</v>
      </c>
      <c r="F76" s="39">
        <v>1458.5560000000003</v>
      </c>
      <c r="G76" s="39">
        <v>1509.825</v>
      </c>
      <c r="H76" s="39">
        <v>1636.0610000000001</v>
      </c>
      <c r="I76" s="39">
        <v>1811.0219999999999</v>
      </c>
      <c r="J76" s="39">
        <v>2025.1950000000002</v>
      </c>
      <c r="K76" s="39">
        <v>2446.087</v>
      </c>
      <c r="L76" s="39">
        <v>2629.1849999999999</v>
      </c>
      <c r="M76" s="39">
        <v>2158.4239999999995</v>
      </c>
      <c r="N76" s="39">
        <v>2216.0630000000001</v>
      </c>
      <c r="O76" s="39">
        <v>2507.9279999999999</v>
      </c>
      <c r="P76" s="39">
        <v>2780.4139999999998</v>
      </c>
      <c r="Q76" s="39">
        <v>2846.0810000000001</v>
      </c>
      <c r="R76" s="39">
        <v>2880.91</v>
      </c>
      <c r="S76" s="39">
        <v>2774.6369999999997</v>
      </c>
      <c r="T76" s="39">
        <v>2832.1970000000001</v>
      </c>
      <c r="U76" s="39">
        <v>3280.3490000000011</v>
      </c>
      <c r="V76" s="39">
        <v>3586.5370000000007</v>
      </c>
    </row>
    <row r="77" spans="1:30" ht="24.9" x14ac:dyDescent="0.3">
      <c r="A77" s="110">
        <v>60</v>
      </c>
      <c r="B77" s="36" t="s">
        <v>172</v>
      </c>
      <c r="C77" s="12" t="s">
        <v>22</v>
      </c>
      <c r="D77" s="12" t="s">
        <v>22</v>
      </c>
      <c r="E77" s="12" t="s">
        <v>22</v>
      </c>
      <c r="F77" s="12" t="s">
        <v>22</v>
      </c>
      <c r="G77" s="12" t="s">
        <v>22</v>
      </c>
      <c r="H77" s="12" t="s">
        <v>22</v>
      </c>
      <c r="I77" s="12" t="s">
        <v>22</v>
      </c>
      <c r="J77" s="12" t="s">
        <v>22</v>
      </c>
      <c r="K77" s="19" t="s">
        <v>22</v>
      </c>
      <c r="L77" s="19" t="s">
        <v>22</v>
      </c>
      <c r="M77" s="19" t="s">
        <v>22</v>
      </c>
      <c r="N77" s="160" t="s">
        <v>22</v>
      </c>
      <c r="O77" s="17" t="s">
        <v>22</v>
      </c>
      <c r="P77" s="17" t="s">
        <v>22</v>
      </c>
      <c r="Q77" s="17" t="s">
        <v>22</v>
      </c>
      <c r="R77" s="17" t="s">
        <v>22</v>
      </c>
      <c r="S77" s="17" t="s">
        <v>22</v>
      </c>
      <c r="T77" s="17" t="s">
        <v>22</v>
      </c>
      <c r="U77" s="17" t="s">
        <v>22</v>
      </c>
      <c r="V77" s="17" t="s">
        <v>22</v>
      </c>
    </row>
    <row r="78" spans="1:30" x14ac:dyDescent="0.3">
      <c r="A78" s="110">
        <v>61</v>
      </c>
      <c r="B78" s="36" t="s">
        <v>80</v>
      </c>
      <c r="C78" s="12">
        <v>2.9740000000000002</v>
      </c>
      <c r="D78" s="12">
        <v>3.6</v>
      </c>
      <c r="E78" s="12">
        <v>2</v>
      </c>
      <c r="F78" s="12">
        <v>1.6</v>
      </c>
      <c r="G78" s="12">
        <v>2.2000000000000002</v>
      </c>
      <c r="H78" s="12">
        <v>4.7</v>
      </c>
      <c r="I78" s="12">
        <v>4.4000000000000004</v>
      </c>
      <c r="J78" s="12">
        <v>7.5</v>
      </c>
      <c r="K78" s="13" t="s">
        <v>32</v>
      </c>
      <c r="L78" s="13" t="s">
        <v>32</v>
      </c>
      <c r="M78" s="13" t="s">
        <v>32</v>
      </c>
      <c r="N78" s="13" t="s">
        <v>32</v>
      </c>
      <c r="O78" s="13" t="s">
        <v>32</v>
      </c>
      <c r="P78" s="13" t="s">
        <v>32</v>
      </c>
      <c r="Q78" s="13" t="s">
        <v>32</v>
      </c>
      <c r="R78" s="13" t="s">
        <v>32</v>
      </c>
      <c r="S78" s="39" t="s">
        <v>32</v>
      </c>
      <c r="T78" s="39" t="s">
        <v>32</v>
      </c>
      <c r="U78" s="39" t="s">
        <v>32</v>
      </c>
      <c r="V78" s="39" t="s">
        <v>32</v>
      </c>
    </row>
    <row r="79" spans="1:30" x14ac:dyDescent="0.3">
      <c r="A79" s="110"/>
      <c r="B79" s="123"/>
      <c r="C79" s="12"/>
      <c r="D79" s="12"/>
      <c r="E79" s="12"/>
      <c r="F79" s="12"/>
      <c r="G79" s="12"/>
      <c r="H79" s="12"/>
      <c r="I79" s="12"/>
      <c r="J79" s="12"/>
      <c r="K79" s="48"/>
      <c r="L79" s="48"/>
      <c r="M79" s="48"/>
      <c r="N79" s="48"/>
      <c r="O79" s="48"/>
      <c r="P79" s="47"/>
      <c r="Q79" s="13"/>
      <c r="R79" s="13"/>
      <c r="S79" s="39"/>
      <c r="T79" s="23"/>
      <c r="U79" s="13"/>
      <c r="V79" s="18"/>
    </row>
    <row r="80" spans="1:30" s="144" customFormat="1" x14ac:dyDescent="0.3">
      <c r="A80" s="125">
        <v>62</v>
      </c>
      <c r="B80" s="126" t="s">
        <v>173</v>
      </c>
      <c r="C80" s="159"/>
      <c r="D80" s="159"/>
      <c r="E80" s="159"/>
      <c r="F80" s="159"/>
      <c r="G80" s="159"/>
      <c r="H80" s="159"/>
      <c r="I80" s="159"/>
      <c r="J80" s="159"/>
      <c r="K80" s="159"/>
      <c r="L80" s="159"/>
      <c r="M80" s="159"/>
      <c r="N80" s="159"/>
      <c r="O80" s="159"/>
      <c r="P80" s="159"/>
      <c r="Q80" s="159"/>
      <c r="R80" s="159"/>
      <c r="S80" s="159"/>
      <c r="T80" s="159"/>
      <c r="U80" s="159"/>
      <c r="V80" s="159"/>
      <c r="W80" s="109"/>
      <c r="X80" s="109"/>
      <c r="Y80" s="109"/>
      <c r="Z80" s="109"/>
      <c r="AA80" s="109"/>
      <c r="AB80" s="109"/>
      <c r="AC80" s="109"/>
      <c r="AD80" s="109"/>
    </row>
    <row r="81" spans="1:30" s="144" customFormat="1" x14ac:dyDescent="0.3">
      <c r="A81" s="125">
        <v>63</v>
      </c>
      <c r="B81" s="129" t="s">
        <v>87</v>
      </c>
      <c r="C81" s="155"/>
      <c r="D81" s="155"/>
      <c r="E81" s="155"/>
      <c r="F81" s="155"/>
      <c r="G81" s="155"/>
      <c r="H81" s="155"/>
      <c r="I81" s="155"/>
      <c r="J81" s="155"/>
      <c r="K81" s="155"/>
      <c r="L81" s="155"/>
      <c r="M81" s="155"/>
      <c r="N81" s="155"/>
      <c r="O81" s="155"/>
      <c r="P81" s="155"/>
      <c r="Q81" s="155"/>
      <c r="R81" s="155"/>
      <c r="S81" s="155"/>
      <c r="T81" s="155"/>
      <c r="U81" s="155"/>
      <c r="V81" s="155"/>
      <c r="W81" s="109"/>
      <c r="X81" s="109"/>
      <c r="Y81" s="109"/>
      <c r="Z81" s="109"/>
      <c r="AA81" s="109"/>
      <c r="AB81" s="109"/>
      <c r="AC81" s="109"/>
      <c r="AD81" s="109"/>
    </row>
    <row r="82" spans="1:30" s="144" customFormat="1" x14ac:dyDescent="0.3">
      <c r="A82" s="125">
        <v>64</v>
      </c>
      <c r="B82" s="129" t="s">
        <v>155</v>
      </c>
      <c r="C82" s="147"/>
      <c r="D82" s="147"/>
      <c r="E82" s="147"/>
      <c r="F82" s="147"/>
      <c r="G82" s="147"/>
      <c r="H82" s="147"/>
      <c r="I82" s="147"/>
      <c r="J82" s="147"/>
      <c r="K82" s="147"/>
      <c r="L82" s="147"/>
      <c r="M82" s="147"/>
      <c r="N82" s="147"/>
      <c r="O82" s="147"/>
      <c r="P82" s="147"/>
      <c r="Q82" s="147"/>
      <c r="R82" s="147"/>
      <c r="S82" s="147"/>
      <c r="T82" s="147"/>
      <c r="U82" s="147"/>
      <c r="V82" s="147"/>
      <c r="W82" s="109"/>
      <c r="X82" s="109"/>
      <c r="Y82" s="109"/>
      <c r="Z82" s="109"/>
      <c r="AA82" s="109"/>
      <c r="AB82" s="109"/>
      <c r="AC82" s="109"/>
      <c r="AD82" s="109"/>
    </row>
    <row r="83" spans="1:30" s="144" customFormat="1" x14ac:dyDescent="0.3">
      <c r="A83" s="125">
        <v>65</v>
      </c>
      <c r="B83" s="129" t="s">
        <v>156</v>
      </c>
      <c r="C83" s="147"/>
      <c r="D83" s="147"/>
      <c r="E83" s="147"/>
      <c r="F83" s="147"/>
      <c r="G83" s="147"/>
      <c r="H83" s="147"/>
      <c r="I83" s="147"/>
      <c r="J83" s="147"/>
      <c r="K83" s="147"/>
      <c r="L83" s="147"/>
      <c r="M83" s="147"/>
      <c r="N83" s="147"/>
      <c r="O83" s="147"/>
      <c r="P83" s="147"/>
      <c r="Q83" s="147"/>
      <c r="R83" s="147"/>
      <c r="S83" s="147"/>
      <c r="T83" s="147"/>
      <c r="U83" s="147"/>
      <c r="V83" s="147"/>
      <c r="W83" s="109"/>
      <c r="X83" s="109"/>
      <c r="Y83" s="109"/>
      <c r="Z83" s="109"/>
      <c r="AA83" s="109"/>
      <c r="AB83" s="109"/>
      <c r="AC83" s="109"/>
      <c r="AD83" s="109"/>
    </row>
    <row r="84" spans="1:30" s="144" customFormat="1" x14ac:dyDescent="0.3">
      <c r="A84" s="125">
        <v>66</v>
      </c>
      <c r="B84" s="129" t="s">
        <v>174</v>
      </c>
      <c r="C84" s="147"/>
      <c r="D84" s="147"/>
      <c r="E84" s="147"/>
      <c r="F84" s="147"/>
      <c r="G84" s="147"/>
      <c r="H84" s="147"/>
      <c r="I84" s="147"/>
      <c r="J84" s="147"/>
      <c r="K84" s="147"/>
      <c r="L84" s="147"/>
      <c r="M84" s="147"/>
      <c r="N84" s="147"/>
      <c r="O84" s="147"/>
      <c r="P84" s="147"/>
      <c r="Q84" s="147"/>
      <c r="R84" s="147"/>
      <c r="S84" s="147"/>
      <c r="T84" s="147"/>
      <c r="U84" s="147"/>
      <c r="V84" s="147"/>
      <c r="W84" s="109"/>
      <c r="X84" s="109"/>
      <c r="Y84" s="109"/>
      <c r="Z84" s="109"/>
      <c r="AA84" s="109"/>
      <c r="AB84" s="109"/>
      <c r="AC84" s="109"/>
      <c r="AD84" s="109"/>
    </row>
    <row r="86" spans="1:30" s="144" customFormat="1" x14ac:dyDescent="0.3">
      <c r="A86" s="131">
        <v>67</v>
      </c>
      <c r="B86" s="126" t="s">
        <v>175</v>
      </c>
      <c r="C86" s="159"/>
      <c r="D86" s="159"/>
      <c r="E86" s="159"/>
      <c r="F86" s="159"/>
      <c r="G86" s="159"/>
      <c r="H86" s="159"/>
      <c r="I86" s="159"/>
      <c r="J86" s="159"/>
      <c r="K86" s="159"/>
      <c r="L86" s="159"/>
      <c r="M86" s="159"/>
      <c r="N86" s="159"/>
      <c r="O86" s="159"/>
      <c r="P86" s="159"/>
      <c r="Q86" s="159"/>
      <c r="R86" s="159"/>
      <c r="S86" s="159"/>
      <c r="T86" s="159"/>
      <c r="U86" s="159"/>
      <c r="V86" s="159"/>
      <c r="W86" s="109"/>
      <c r="X86" s="109"/>
      <c r="Y86" s="109"/>
      <c r="Z86" s="109"/>
      <c r="AA86" s="109"/>
      <c r="AB86" s="109"/>
      <c r="AC86" s="109"/>
      <c r="AD86" s="109"/>
    </row>
    <row r="87" spans="1:30" x14ac:dyDescent="0.3">
      <c r="A87" s="14"/>
      <c r="B87" s="123"/>
      <c r="C87" s="13"/>
      <c r="D87" s="13"/>
      <c r="E87" s="13"/>
      <c r="F87" s="13"/>
      <c r="G87" s="13"/>
      <c r="H87" s="13"/>
      <c r="I87" s="13"/>
      <c r="J87" s="13"/>
      <c r="K87" s="13"/>
      <c r="L87" s="13"/>
      <c r="M87" s="13"/>
      <c r="N87" s="13"/>
      <c r="O87" s="13"/>
      <c r="P87" s="13"/>
      <c r="Q87" s="13"/>
      <c r="R87" s="13"/>
      <c r="S87" s="13"/>
      <c r="T87" s="12"/>
      <c r="U87" s="13"/>
      <c r="V87" s="18"/>
    </row>
    <row r="88" spans="1:30" x14ac:dyDescent="0.3">
      <c r="A88" s="14"/>
      <c r="B88" s="123" t="s">
        <v>23</v>
      </c>
      <c r="C88" s="44"/>
      <c r="D88" s="44"/>
      <c r="E88" s="44"/>
      <c r="F88" s="44"/>
      <c r="G88" s="44"/>
      <c r="H88" s="44"/>
      <c r="I88" s="44"/>
      <c r="J88" s="44"/>
      <c r="K88" s="48"/>
      <c r="L88" s="48"/>
      <c r="M88" s="48"/>
      <c r="N88" s="48"/>
      <c r="O88" s="48"/>
      <c r="P88" s="47"/>
      <c r="Q88" s="13"/>
      <c r="R88" s="13"/>
      <c r="S88" s="39"/>
      <c r="T88" s="23"/>
      <c r="U88" s="13"/>
      <c r="V88" s="18"/>
    </row>
    <row r="89" spans="1:30" s="144" customFormat="1" ht="24.9" x14ac:dyDescent="0.3">
      <c r="A89" s="131">
        <v>68</v>
      </c>
      <c r="B89" s="127" t="s">
        <v>81</v>
      </c>
      <c r="C89" s="147"/>
      <c r="D89" s="147"/>
      <c r="E89" s="147"/>
      <c r="F89" s="147"/>
      <c r="G89" s="147"/>
      <c r="H89" s="147"/>
      <c r="I89" s="147"/>
      <c r="J89" s="147"/>
      <c r="K89" s="147"/>
      <c r="L89" s="147"/>
      <c r="M89" s="147"/>
      <c r="N89" s="147"/>
      <c r="O89" s="147"/>
      <c r="P89" s="147"/>
      <c r="Q89" s="147"/>
      <c r="R89" s="147"/>
      <c r="S89" s="147"/>
      <c r="T89" s="147"/>
      <c r="U89" s="147"/>
      <c r="V89" s="147"/>
      <c r="W89" s="109"/>
      <c r="X89" s="109"/>
      <c r="Y89" s="109"/>
      <c r="Z89" s="109"/>
      <c r="AA89" s="109"/>
      <c r="AB89" s="109"/>
      <c r="AC89" s="109"/>
      <c r="AD89" s="109"/>
    </row>
    <row r="90" spans="1:30" s="144" customFormat="1" ht="24.9" x14ac:dyDescent="0.3">
      <c r="A90" s="125">
        <v>69</v>
      </c>
      <c r="B90" s="127" t="s">
        <v>82</v>
      </c>
      <c r="C90" s="155"/>
      <c r="D90" s="155"/>
      <c r="E90" s="155"/>
      <c r="F90" s="155"/>
      <c r="G90" s="155"/>
      <c r="H90" s="155"/>
      <c r="I90" s="155"/>
      <c r="J90" s="155"/>
      <c r="K90" s="155"/>
      <c r="L90" s="155"/>
      <c r="M90" s="155"/>
      <c r="N90" s="155"/>
      <c r="O90" s="155"/>
      <c r="P90" s="155"/>
      <c r="Q90" s="155"/>
      <c r="R90" s="155"/>
      <c r="S90" s="155"/>
      <c r="T90" s="155"/>
      <c r="U90" s="155"/>
      <c r="V90" s="155"/>
      <c r="W90" s="109"/>
      <c r="X90" s="109"/>
      <c r="Y90" s="109"/>
      <c r="Z90" s="109"/>
      <c r="AA90" s="109"/>
      <c r="AB90" s="109"/>
      <c r="AC90" s="109"/>
      <c r="AD90" s="109"/>
    </row>
    <row r="91" spans="1:30" s="144" customFormat="1" x14ac:dyDescent="0.3">
      <c r="A91" s="125">
        <v>70</v>
      </c>
      <c r="B91" s="127" t="s">
        <v>83</v>
      </c>
      <c r="C91" s="147"/>
      <c r="D91" s="147"/>
      <c r="E91" s="147"/>
      <c r="F91" s="147"/>
      <c r="G91" s="147"/>
      <c r="H91" s="147"/>
      <c r="I91" s="147"/>
      <c r="J91" s="147"/>
      <c r="K91" s="147"/>
      <c r="L91" s="147"/>
      <c r="M91" s="147"/>
      <c r="N91" s="147"/>
      <c r="O91" s="147"/>
      <c r="P91" s="147"/>
      <c r="Q91" s="147"/>
      <c r="R91" s="147"/>
      <c r="S91" s="147"/>
      <c r="T91" s="147"/>
      <c r="U91" s="147"/>
      <c r="V91" s="147"/>
      <c r="W91" s="109"/>
      <c r="X91" s="109"/>
      <c r="Y91" s="109"/>
      <c r="Z91" s="109"/>
      <c r="AA91" s="109"/>
      <c r="AB91" s="109"/>
      <c r="AC91" s="109"/>
      <c r="AD91" s="109"/>
    </row>
    <row r="92" spans="1:30" x14ac:dyDescent="0.3">
      <c r="A92" s="110"/>
      <c r="B92" s="122"/>
      <c r="U92" s="18"/>
      <c r="V92" s="18"/>
    </row>
    <row r="93" spans="1:30" ht="14.6" x14ac:dyDescent="0.4">
      <c r="A93" s="110"/>
      <c r="B93" s="122"/>
      <c r="C93" s="19"/>
      <c r="D93" s="19"/>
      <c r="E93" s="19"/>
      <c r="F93" s="19"/>
      <c r="G93" s="19"/>
      <c r="H93" s="19"/>
      <c r="I93" s="19"/>
      <c r="J93" s="44"/>
      <c r="K93" s="44"/>
      <c r="L93" s="60"/>
      <c r="M93" s="44"/>
      <c r="N93" s="44"/>
      <c r="O93" s="19"/>
      <c r="P93" s="19"/>
      <c r="Q93" s="19"/>
      <c r="R93" s="19"/>
      <c r="S93" s="19"/>
      <c r="T93" s="19"/>
      <c r="U93" s="19"/>
      <c r="V93" s="19"/>
    </row>
    <row r="94" spans="1:30" x14ac:dyDescent="0.3">
      <c r="A94" s="110"/>
      <c r="B94" s="123" t="s">
        <v>24</v>
      </c>
      <c r="C94" s="44"/>
      <c r="D94" s="44"/>
      <c r="E94" s="44"/>
      <c r="F94" s="44"/>
      <c r="G94" s="44"/>
      <c r="H94" s="44"/>
      <c r="I94" s="44"/>
      <c r="J94" s="44"/>
      <c r="K94" s="44"/>
      <c r="L94" s="44"/>
      <c r="M94" s="44"/>
      <c r="N94" s="44"/>
      <c r="O94" s="44"/>
      <c r="P94" s="44"/>
      <c r="Q94" s="44"/>
      <c r="R94" s="44"/>
      <c r="S94" s="44"/>
      <c r="T94" s="44"/>
      <c r="U94" s="44"/>
      <c r="V94" s="44"/>
    </row>
    <row r="95" spans="1:30" ht="24.9" x14ac:dyDescent="0.3">
      <c r="A95" s="110"/>
      <c r="B95" s="123" t="s">
        <v>54</v>
      </c>
      <c r="C95" s="44"/>
      <c r="D95" s="44"/>
      <c r="E95" s="44"/>
      <c r="F95" s="44"/>
      <c r="G95" s="44"/>
      <c r="H95" s="44"/>
      <c r="I95" s="44"/>
      <c r="J95" s="44"/>
      <c r="K95" s="44"/>
      <c r="L95" s="44"/>
      <c r="M95" s="44"/>
      <c r="N95" s="44"/>
      <c r="O95" s="44"/>
      <c r="P95" s="44"/>
      <c r="Q95" s="44"/>
      <c r="R95" s="44"/>
      <c r="S95" s="44"/>
      <c r="T95" s="44"/>
      <c r="U95" s="44"/>
      <c r="V95" s="44"/>
    </row>
    <row r="96" spans="1:30" x14ac:dyDescent="0.3">
      <c r="A96" s="110">
        <v>71</v>
      </c>
      <c r="B96" s="36" t="s">
        <v>40</v>
      </c>
      <c r="C96" s="12">
        <v>2160.7093441799043</v>
      </c>
      <c r="D96" s="12">
        <v>2406.755594003911</v>
      </c>
      <c r="E96" s="12">
        <v>2423.9593018695546</v>
      </c>
      <c r="F96" s="12">
        <v>2425.8966381619716</v>
      </c>
      <c r="G96" s="12">
        <v>2692.320452668615</v>
      </c>
      <c r="H96" s="12">
        <v>3092.4363511350653</v>
      </c>
      <c r="I96" s="12">
        <v>3543.9821596905113</v>
      </c>
      <c r="J96" s="12">
        <v>3722.6068660993619</v>
      </c>
      <c r="K96" s="12">
        <v>4560.4219058788694</v>
      </c>
      <c r="L96" s="12">
        <v>5044.1881675013919</v>
      </c>
      <c r="M96" s="12">
        <v>4446.4791032651056</v>
      </c>
      <c r="N96" s="12">
        <v>4794.2688429635919</v>
      </c>
      <c r="O96" s="12">
        <v>5413.0788626559261</v>
      </c>
      <c r="P96" s="12">
        <v>5529.0401445704074</v>
      </c>
      <c r="Q96" s="12">
        <v>5616.8465281033941</v>
      </c>
      <c r="R96" s="12">
        <v>6029.1711424752539</v>
      </c>
      <c r="S96" s="12">
        <v>5511.2754421898044</v>
      </c>
      <c r="T96" s="12">
        <v>5341.9188436726363</v>
      </c>
      <c r="U96" s="12">
        <v>5760.0941120166781</v>
      </c>
      <c r="V96" s="12">
        <v>6186.2028467947157</v>
      </c>
    </row>
    <row r="97" spans="1:22" x14ac:dyDescent="0.3">
      <c r="A97" s="110">
        <v>72</v>
      </c>
      <c r="B97" s="36" t="s">
        <v>176</v>
      </c>
      <c r="C97" s="39">
        <v>1914.4093441799043</v>
      </c>
      <c r="D97" s="39">
        <v>2146.0555940039112</v>
      </c>
      <c r="E97" s="39">
        <v>2174.4593018695546</v>
      </c>
      <c r="F97" s="39">
        <v>2193.0966381619714</v>
      </c>
      <c r="G97" s="39">
        <v>2449.7204526686151</v>
      </c>
      <c r="H97" s="39">
        <v>2828.4363511350653</v>
      </c>
      <c r="I97" s="39">
        <v>3250.8821596905113</v>
      </c>
      <c r="J97" s="39">
        <v>3399.6798660993618</v>
      </c>
      <c r="K97" s="39">
        <v>4196.0189058788692</v>
      </c>
      <c r="L97" s="39">
        <v>4661.7521675013923</v>
      </c>
      <c r="M97" s="39">
        <v>4104.7291032651056</v>
      </c>
      <c r="N97" s="39">
        <v>4411.0748429635914</v>
      </c>
      <c r="O97" s="39">
        <v>4987.2018626559257</v>
      </c>
      <c r="P97" s="39">
        <v>5092.2921445704069</v>
      </c>
      <c r="Q97" s="39">
        <v>5157.966528103394</v>
      </c>
      <c r="R97" s="39">
        <v>5521.9901424752534</v>
      </c>
      <c r="S97" s="39">
        <v>5010.4274421898044</v>
      </c>
      <c r="T97" s="39">
        <v>4827.8308436726365</v>
      </c>
      <c r="U97" s="39">
        <v>5214.3231120166784</v>
      </c>
      <c r="V97" s="39">
        <v>5625.7338467947156</v>
      </c>
    </row>
    <row r="98" spans="1:22" x14ac:dyDescent="0.3">
      <c r="A98" s="110">
        <v>73</v>
      </c>
      <c r="B98" s="36" t="s">
        <v>177</v>
      </c>
      <c r="C98" s="12">
        <v>666.66487116354847</v>
      </c>
      <c r="D98" s="12">
        <v>702.93997677624884</v>
      </c>
      <c r="E98" s="12">
        <v>683.41679284551662</v>
      </c>
      <c r="F98" s="12">
        <v>704.4532172142209</v>
      </c>
      <c r="G98" s="12">
        <v>808.40836829066893</v>
      </c>
      <c r="H98" s="12">
        <v>948.89858018053258</v>
      </c>
      <c r="I98" s="12">
        <v>1049.9794866468774</v>
      </c>
      <c r="J98" s="12">
        <v>1151.1387480058775</v>
      </c>
      <c r="K98" s="12">
        <v>1346.1</v>
      </c>
      <c r="L98" s="12">
        <v>1466.7</v>
      </c>
      <c r="M98" s="12">
        <v>1350.0168413827359</v>
      </c>
      <c r="N98" s="12">
        <v>1458.0719940158281</v>
      </c>
      <c r="O98" s="12">
        <v>1651.1061916923938</v>
      </c>
      <c r="P98" s="12">
        <v>1660.9708642094654</v>
      </c>
      <c r="Q98" s="12">
        <v>1639.4755052232251</v>
      </c>
      <c r="R98" s="12">
        <v>1738.7444653919063</v>
      </c>
      <c r="S98" s="12">
        <v>1568.8892040819721</v>
      </c>
      <c r="T98" s="12">
        <v>1486.5809940763709</v>
      </c>
      <c r="U98" s="12">
        <v>1633.9342380224921</v>
      </c>
      <c r="V98" s="12">
        <v>1671.0605726332174</v>
      </c>
    </row>
    <row r="99" spans="1:22" x14ac:dyDescent="0.3">
      <c r="A99" s="110">
        <v>74</v>
      </c>
      <c r="B99" s="36" t="s">
        <v>178</v>
      </c>
      <c r="C99" s="39">
        <v>1247.7444730163559</v>
      </c>
      <c r="D99" s="39">
        <v>1443.1156172276624</v>
      </c>
      <c r="E99" s="39">
        <v>1491.0425090240378</v>
      </c>
      <c r="F99" s="39">
        <v>1488.6434209477507</v>
      </c>
      <c r="G99" s="39">
        <v>1641.3120843779461</v>
      </c>
      <c r="H99" s="39">
        <v>1879.5377709545328</v>
      </c>
      <c r="I99" s="39">
        <v>2200.902673043634</v>
      </c>
      <c r="J99" s="39">
        <v>2248.5411180934843</v>
      </c>
      <c r="K99" s="39">
        <v>2849.9189058788693</v>
      </c>
      <c r="L99" s="39">
        <v>3195.0521675013924</v>
      </c>
      <c r="M99" s="39">
        <v>2754.7122618823696</v>
      </c>
      <c r="N99" s="39">
        <v>2953.0028489477636</v>
      </c>
      <c r="O99" s="39">
        <v>3336.095670963532</v>
      </c>
      <c r="P99" s="39">
        <v>3431.3212803609413</v>
      </c>
      <c r="Q99" s="39">
        <v>3518.4910228801691</v>
      </c>
      <c r="R99" s="39">
        <v>3783.2456770833469</v>
      </c>
      <c r="S99" s="39">
        <v>3441.5382381078325</v>
      </c>
      <c r="T99" s="39">
        <v>3341.2498495962654</v>
      </c>
      <c r="U99" s="39">
        <v>3580.3888739941863</v>
      </c>
      <c r="V99" s="39">
        <v>3954.6732741614983</v>
      </c>
    </row>
    <row r="100" spans="1:22" x14ac:dyDescent="0.3">
      <c r="A100" s="110">
        <v>75</v>
      </c>
      <c r="B100" s="36" t="s">
        <v>84</v>
      </c>
      <c r="C100" s="39">
        <v>246.3</v>
      </c>
      <c r="D100" s="39">
        <v>260.7</v>
      </c>
      <c r="E100" s="39">
        <v>249.5</v>
      </c>
      <c r="F100" s="39">
        <v>232.8</v>
      </c>
      <c r="G100" s="39">
        <v>242.6</v>
      </c>
      <c r="H100" s="39">
        <v>264</v>
      </c>
      <c r="I100" s="39">
        <v>293.10000000000002</v>
      </c>
      <c r="J100" s="39">
        <v>322.92700000000002</v>
      </c>
      <c r="K100" s="39">
        <v>364.40300000000002</v>
      </c>
      <c r="L100" s="39">
        <v>382.43600000000004</v>
      </c>
      <c r="M100" s="39">
        <v>341.75</v>
      </c>
      <c r="N100" s="39">
        <v>383.19400000000002</v>
      </c>
      <c r="O100" s="39">
        <v>425.87699999999995</v>
      </c>
      <c r="P100" s="39">
        <v>436.74800000000005</v>
      </c>
      <c r="Q100" s="39">
        <v>458.88</v>
      </c>
      <c r="R100" s="39">
        <v>507.18100000000004</v>
      </c>
      <c r="S100" s="39">
        <v>500.84800000000001</v>
      </c>
      <c r="T100" s="39">
        <v>514.08799999999997</v>
      </c>
      <c r="U100" s="39">
        <v>545.77099999999996</v>
      </c>
      <c r="V100" s="39">
        <v>560.46900000000005</v>
      </c>
    </row>
    <row r="101" spans="1:22" x14ac:dyDescent="0.3">
      <c r="A101" s="110"/>
      <c r="B101" s="122"/>
      <c r="C101" s="12"/>
      <c r="D101" s="12"/>
      <c r="E101" s="12"/>
      <c r="F101" s="12"/>
      <c r="G101" s="12"/>
      <c r="H101" s="12"/>
      <c r="I101" s="12"/>
      <c r="J101" s="12"/>
      <c r="K101" s="12"/>
      <c r="L101" s="12"/>
      <c r="M101" s="12"/>
      <c r="N101" s="12"/>
      <c r="O101" s="12"/>
      <c r="P101" s="12"/>
      <c r="Q101" s="12"/>
      <c r="R101" s="12"/>
      <c r="S101" s="12"/>
      <c r="T101" s="12"/>
      <c r="U101" s="12"/>
      <c r="V101" s="12"/>
    </row>
    <row r="102" spans="1:22" ht="24.9" x14ac:dyDescent="0.3">
      <c r="A102" s="110"/>
      <c r="B102" s="123" t="s">
        <v>179</v>
      </c>
      <c r="C102" s="18"/>
      <c r="D102" s="18"/>
      <c r="E102" s="18"/>
      <c r="F102" s="18"/>
      <c r="G102" s="18"/>
      <c r="H102" s="18"/>
      <c r="I102" s="18"/>
      <c r="J102" s="18"/>
      <c r="K102" s="18"/>
      <c r="L102" s="18"/>
      <c r="M102" s="18"/>
      <c r="N102" s="18"/>
      <c r="O102" s="18"/>
      <c r="P102" s="18"/>
      <c r="Q102" s="18"/>
      <c r="R102" s="18"/>
      <c r="S102" s="18"/>
      <c r="T102" s="18"/>
      <c r="U102" s="18"/>
      <c r="V102" s="18"/>
    </row>
    <row r="103" spans="1:22" x14ac:dyDescent="0.3">
      <c r="A103" s="110">
        <v>76</v>
      </c>
      <c r="B103" s="36" t="s">
        <v>180</v>
      </c>
      <c r="C103" s="18">
        <v>2056.069</v>
      </c>
      <c r="D103" s="18">
        <v>2349.8560000000002</v>
      </c>
      <c r="E103" s="18">
        <v>2318.9180000000001</v>
      </c>
      <c r="F103" s="18">
        <v>2214.4937997561415</v>
      </c>
      <c r="G103" s="18">
        <v>2326.0585566994005</v>
      </c>
      <c r="H103" s="18">
        <v>2543.4073176794864</v>
      </c>
      <c r="I103" s="18">
        <v>2814.5743834914852</v>
      </c>
      <c r="J103" s="18">
        <v>3138.3383581111652</v>
      </c>
      <c r="K103" s="18">
        <v>3613.3475921697213</v>
      </c>
      <c r="L103" s="18">
        <v>3912.5104759918222</v>
      </c>
      <c r="M103" s="18">
        <v>3249.7321412749948</v>
      </c>
      <c r="N103" s="18">
        <v>3434.562943165347</v>
      </c>
      <c r="O103" s="18">
        <v>3901.1141089549237</v>
      </c>
      <c r="P103" s="18">
        <v>4219.1073751514896</v>
      </c>
      <c r="Q103" s="18">
        <v>4351.4906190923011</v>
      </c>
      <c r="R103" s="18">
        <v>4427.3223279135773</v>
      </c>
      <c r="S103" s="18">
        <v>4309.8894624579243</v>
      </c>
      <c r="T103" s="18">
        <v>4334.182338594027</v>
      </c>
      <c r="U103" s="18">
        <v>4935.6095384508289</v>
      </c>
      <c r="V103" s="18">
        <v>5358.1047032606293</v>
      </c>
    </row>
    <row r="104" spans="1:22" x14ac:dyDescent="0.3">
      <c r="A104" s="110">
        <v>77</v>
      </c>
      <c r="B104" s="36" t="s">
        <v>86</v>
      </c>
      <c r="C104" s="39">
        <v>1713.3689999999999</v>
      </c>
      <c r="D104" s="39">
        <v>1956.7560000000003</v>
      </c>
      <c r="E104" s="39">
        <v>1949.3180000000002</v>
      </c>
      <c r="F104" s="39">
        <v>1841.6937997561415</v>
      </c>
      <c r="G104" s="39">
        <v>1932.7585566994005</v>
      </c>
      <c r="H104" s="39">
        <v>2105.9073176794864</v>
      </c>
      <c r="I104" s="39">
        <v>2319.5743834914852</v>
      </c>
      <c r="J104" s="39">
        <v>2592.330358111165</v>
      </c>
      <c r="K104" s="39">
        <v>3013.4765921697212</v>
      </c>
      <c r="L104" s="39">
        <v>3249.594475991822</v>
      </c>
      <c r="M104" s="39">
        <v>2693.7021412749946</v>
      </c>
      <c r="N104" s="39">
        <v>2824.9329431653468</v>
      </c>
      <c r="O104" s="39">
        <v>3204.2971089549237</v>
      </c>
      <c r="P104" s="39">
        <v>3499.3273751514894</v>
      </c>
      <c r="Q104" s="39">
        <v>3584.4216190923012</v>
      </c>
      <c r="R104" s="39">
        <v>3646.428327913577</v>
      </c>
      <c r="S104" s="39">
        <v>3551.2674624579245</v>
      </c>
      <c r="T104" s="39">
        <v>3635.8603385940269</v>
      </c>
      <c r="U104" s="39">
        <v>4175.7575384508291</v>
      </c>
      <c r="V104" s="39">
        <v>4541.7617032606295</v>
      </c>
    </row>
    <row r="105" spans="1:22" x14ac:dyDescent="0.3">
      <c r="A105" s="110">
        <v>78</v>
      </c>
      <c r="B105" s="36" t="s">
        <v>181</v>
      </c>
      <c r="C105" s="12">
        <v>457.70699999999999</v>
      </c>
      <c r="D105" s="12">
        <v>516.66399999999999</v>
      </c>
      <c r="E105" s="12">
        <v>476.971</v>
      </c>
      <c r="F105" s="12">
        <v>502.69461800368498</v>
      </c>
      <c r="G105" s="12">
        <v>519.92703823415934</v>
      </c>
      <c r="H105" s="12">
        <v>563.53505433874807</v>
      </c>
      <c r="I105" s="12">
        <v>611.5351863403165</v>
      </c>
      <c r="J105" s="12">
        <v>679.70095858981745</v>
      </c>
      <c r="K105" s="12">
        <v>736.7376840799684</v>
      </c>
      <c r="L105" s="12">
        <v>714.79322193190706</v>
      </c>
      <c r="M105" s="12">
        <v>665.50652686335582</v>
      </c>
      <c r="N105" s="12">
        <v>727.05091571783123</v>
      </c>
      <c r="O105" s="12">
        <v>808.81216670094284</v>
      </c>
      <c r="P105" s="12">
        <v>878.87985114206754</v>
      </c>
      <c r="Q105" s="12">
        <v>910.77013605743809</v>
      </c>
      <c r="R105" s="12">
        <v>935.0368687523752</v>
      </c>
      <c r="S105" s="12">
        <v>961.14227140316848</v>
      </c>
      <c r="T105" s="12">
        <v>1010.1409019841814</v>
      </c>
      <c r="U105" s="12">
        <v>1113.2271217539674</v>
      </c>
      <c r="V105" s="12">
        <v>1197.1547058868618</v>
      </c>
    </row>
    <row r="106" spans="1:22" x14ac:dyDescent="0.3">
      <c r="A106" s="110">
        <v>79</v>
      </c>
      <c r="B106" s="36" t="s">
        <v>182</v>
      </c>
      <c r="C106" s="12">
        <v>1255.6619999999998</v>
      </c>
      <c r="D106" s="12">
        <v>1440.0920000000003</v>
      </c>
      <c r="E106" s="12">
        <v>1472.3470000000002</v>
      </c>
      <c r="F106" s="12">
        <v>1338.9991817524565</v>
      </c>
      <c r="G106" s="12">
        <v>1412.8315184652411</v>
      </c>
      <c r="H106" s="12">
        <v>1542.3722633407383</v>
      </c>
      <c r="I106" s="12">
        <v>1708.0391971511685</v>
      </c>
      <c r="J106" s="12">
        <v>1912.6293995213475</v>
      </c>
      <c r="K106" s="12">
        <v>2276.7389080897528</v>
      </c>
      <c r="L106" s="12">
        <v>2534.8012540599148</v>
      </c>
      <c r="M106" s="12">
        <v>2028.1956144116389</v>
      </c>
      <c r="N106" s="12">
        <v>2097.8820274475156</v>
      </c>
      <c r="O106" s="12">
        <v>2395.484942253981</v>
      </c>
      <c r="P106" s="12">
        <v>2620.4475240094216</v>
      </c>
      <c r="Q106" s="12">
        <v>2673.6514830348633</v>
      </c>
      <c r="R106" s="12">
        <v>2711.391459161202</v>
      </c>
      <c r="S106" s="12">
        <v>2590.1251910547562</v>
      </c>
      <c r="T106" s="12">
        <v>2625.7194366098456</v>
      </c>
      <c r="U106" s="12">
        <v>3062.5304166968617</v>
      </c>
      <c r="V106" s="12">
        <v>3344.6069973737676</v>
      </c>
    </row>
    <row r="107" spans="1:22" x14ac:dyDescent="0.3">
      <c r="A107" s="110">
        <v>80</v>
      </c>
      <c r="B107" s="36" t="s">
        <v>85</v>
      </c>
      <c r="C107" s="12">
        <v>342.7</v>
      </c>
      <c r="D107" s="12">
        <v>393.1</v>
      </c>
      <c r="E107" s="12">
        <v>369.6</v>
      </c>
      <c r="F107" s="12">
        <v>372.8</v>
      </c>
      <c r="G107" s="12">
        <v>393.3</v>
      </c>
      <c r="H107" s="12">
        <v>437.5</v>
      </c>
      <c r="I107" s="12">
        <v>495</v>
      </c>
      <c r="J107" s="12">
        <v>546.00800000000004</v>
      </c>
      <c r="K107" s="12">
        <v>599.87099999999998</v>
      </c>
      <c r="L107" s="12">
        <v>662.91599999999994</v>
      </c>
      <c r="M107" s="12">
        <v>556.03</v>
      </c>
      <c r="N107" s="12">
        <v>609.63</v>
      </c>
      <c r="O107" s="12">
        <v>696.81699999999989</v>
      </c>
      <c r="P107" s="12">
        <v>719.78000000000009</v>
      </c>
      <c r="Q107" s="12">
        <v>767.06899999999996</v>
      </c>
      <c r="R107" s="12">
        <v>780.89400000000001</v>
      </c>
      <c r="S107" s="12">
        <v>758.62199999999996</v>
      </c>
      <c r="T107" s="12">
        <v>698.322</v>
      </c>
      <c r="U107" s="12">
        <v>759.85200000000009</v>
      </c>
      <c r="V107" s="12">
        <v>816.34300000000007</v>
      </c>
    </row>
    <row r="108" spans="1:22" ht="12.75" customHeight="1" x14ac:dyDescent="0.3">
      <c r="A108" s="110"/>
      <c r="C108" s="11"/>
      <c r="D108" s="3"/>
      <c r="E108" s="3"/>
      <c r="F108" s="3"/>
      <c r="G108" s="3"/>
      <c r="H108" s="3"/>
      <c r="I108" s="3"/>
      <c r="J108" s="3"/>
      <c r="K108" s="56"/>
      <c r="L108" s="17"/>
      <c r="M108" s="17"/>
      <c r="N108" s="17"/>
      <c r="O108" s="17"/>
      <c r="P108" s="17"/>
      <c r="S108" s="39"/>
      <c r="T108" s="3"/>
      <c r="U108" s="42"/>
    </row>
    <row r="109" spans="1:22" x14ac:dyDescent="0.3">
      <c r="A109" s="233" t="s">
        <v>202</v>
      </c>
      <c r="B109" s="233"/>
      <c r="C109" s="3"/>
      <c r="D109" s="3"/>
      <c r="E109" s="3"/>
      <c r="F109" s="3"/>
      <c r="G109" s="3"/>
      <c r="H109" s="3"/>
      <c r="I109" s="3"/>
      <c r="J109" s="3"/>
      <c r="K109" s="3"/>
      <c r="L109" s="3"/>
      <c r="M109" s="3"/>
    </row>
    <row r="110" spans="1:22" ht="24.9" x14ac:dyDescent="0.3">
      <c r="B110" s="36" t="s">
        <v>203</v>
      </c>
      <c r="C110" s="18" t="str">
        <f t="shared" ref="C110:H110" si="0">IF(C24="n.a.", "n.a.", C32-C24)</f>
        <v>n.a.</v>
      </c>
      <c r="D110" s="18" t="str">
        <f t="shared" si="0"/>
        <v>n.a.</v>
      </c>
      <c r="E110" s="18" t="str">
        <f t="shared" si="0"/>
        <v>n.a.</v>
      </c>
      <c r="F110" s="18" t="str">
        <f t="shared" si="0"/>
        <v>n.a.</v>
      </c>
      <c r="G110" s="18" t="str">
        <f t="shared" si="0"/>
        <v>n.a.</v>
      </c>
      <c r="H110" s="18" t="str">
        <f t="shared" si="0"/>
        <v>n.a.</v>
      </c>
      <c r="I110" s="18" t="str">
        <f>IF(I24="n.a.", "n.a.", I32-I24)</f>
        <v>n.a.</v>
      </c>
      <c r="J110" s="18">
        <f t="shared" ref="J110:V110" si="1">J32-J24</f>
        <v>237.52700000000002</v>
      </c>
      <c r="K110" s="18">
        <f t="shared" si="1"/>
        <v>256.10300000000001</v>
      </c>
      <c r="L110" s="18">
        <f t="shared" si="1"/>
        <v>267.83600000000001</v>
      </c>
      <c r="M110" s="18">
        <f t="shared" si="1"/>
        <v>230.15</v>
      </c>
      <c r="N110" s="18">
        <f t="shared" si="1"/>
        <v>259.39400000000001</v>
      </c>
      <c r="O110" s="18">
        <f t="shared" si="1"/>
        <v>281.27699999999993</v>
      </c>
      <c r="P110" s="18">
        <f t="shared" si="1"/>
        <v>282.14800000000002</v>
      </c>
      <c r="Q110" s="18">
        <f t="shared" si="1"/>
        <v>292.27999999999997</v>
      </c>
      <c r="R110" s="18">
        <f t="shared" si="1"/>
        <v>321.98100000000005</v>
      </c>
      <c r="S110" s="18">
        <f t="shared" si="1"/>
        <v>315.14800000000002</v>
      </c>
      <c r="T110" s="18">
        <f t="shared" si="1"/>
        <v>320.78799999999995</v>
      </c>
      <c r="U110" s="18">
        <f t="shared" si="1"/>
        <v>333.87099999999998</v>
      </c>
      <c r="V110" s="18">
        <f t="shared" si="1"/>
        <v>345.36900000000003</v>
      </c>
    </row>
  </sheetData>
  <mergeCells count="4">
    <mergeCell ref="A3:B3"/>
    <mergeCell ref="A4:B4"/>
    <mergeCell ref="A1:B1"/>
    <mergeCell ref="A109:B109"/>
  </mergeCells>
  <pageMargins left="0.7" right="0.7" top="0.75" bottom="0.75" header="0.3" footer="0.3"/>
  <pageSetup paperSize="5" scale="53" fitToHeight="0" orientation="landscape" horizontalDpi="4294967295" verticalDpi="4294967295" r:id="rId1"/>
  <customProperties>
    <customPr name="SourceTableID" r:id="rId2"/>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vt:i4>
      </vt:variant>
    </vt:vector>
  </HeadingPairs>
  <TitlesOfParts>
    <vt:vector size="10" baseType="lpstr">
      <vt:lpstr>START.HERE.OBF</vt:lpstr>
      <vt:lpstr>TEMPLATE_Table2</vt:lpstr>
      <vt:lpstr>ITA1.2</vt:lpstr>
      <vt:lpstr>ITA4.2</vt:lpstr>
      <vt:lpstr>IS2.1</vt:lpstr>
      <vt:lpstr>AmneData</vt:lpstr>
      <vt:lpstr>GetItaISData</vt:lpstr>
      <vt:lpstr>Compiler</vt:lpstr>
      <vt:lpstr>HistoricalAMNE</vt:lpstr>
      <vt:lpstr>GetItaISData!Print_Area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Lowe, Jeffrey</dc:creator>
  <cp:lastModifiedBy>Jen Bruner</cp:lastModifiedBy>
  <cp:lastPrinted>2015-11-18T15:19:44Z</cp:lastPrinted>
  <dcterms:created xsi:type="dcterms:W3CDTF">2005-01-10T19:12:26Z</dcterms:created>
  <dcterms:modified xsi:type="dcterms:W3CDTF">2022-12-05T16:30:06Z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