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H:\PROJECTS\OtherProjects\Review\OwnershipBasedFramework\FinalTesting\"/>
    </mc:Choice>
  </mc:AlternateContent>
  <xr:revisionPtr revIDLastSave="0" documentId="13_ncr:1_{F96FC1BF-C734-4FC0-9968-F49E160A1E9B}" xr6:coauthVersionLast="47" xr6:coauthVersionMax="47" xr10:uidLastSave="{00000000-0000-0000-0000-000000000000}"/>
  <bookViews>
    <workbookView xWindow="14355" yWindow="1215" windowWidth="19800" windowHeight="15600" tabRatio="566" xr2:uid="{00000000-000D-0000-FFFF-FFFF00000000}"/>
  </bookViews>
  <sheets>
    <sheet name="START.HERE.OBF" sheetId="70" r:id="rId1"/>
    <sheet name="TEMPLATE_Table2" sheetId="52" r:id="rId2"/>
    <sheet name="ITA1.2" sheetId="19" r:id="rId3"/>
    <sheet name="ITA4.2" sheetId="20" r:id="rId4"/>
    <sheet name="IS2.1" sheetId="22" r:id="rId5"/>
    <sheet name="AmneData" sheetId="72" r:id="rId6"/>
    <sheet name="GetItaISData" sheetId="21" r:id="rId7"/>
    <sheet name="Compiler" sheetId="53" r:id="rId8"/>
    <sheet name="HistoricalAMNE" sheetId="26" r:id="rId9"/>
    <sheet name="Check" sheetId="27" r:id="rId10"/>
    <sheet name="Pub0222" sheetId="73" r:id="rId11"/>
  </sheets>
  <definedNames>
    <definedName name="_xlnm.Print_Area" localSheetId="6">GetItaISData!$A$1:$L$107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3" i="52" l="1"/>
  <c r="U3" i="52"/>
  <c r="T3" i="52"/>
  <c r="S3" i="52"/>
  <c r="R3" i="52"/>
  <c r="Q3" i="52"/>
  <c r="P3" i="52"/>
  <c r="O3" i="52"/>
  <c r="N3" i="52"/>
  <c r="M3" i="52"/>
  <c r="L3" i="52"/>
  <c r="K3" i="52"/>
  <c r="J3" i="52"/>
  <c r="I3" i="52"/>
  <c r="H3" i="52"/>
  <c r="G3" i="52"/>
  <c r="F3" i="52"/>
  <c r="E3" i="52"/>
  <c r="D3" i="52"/>
  <c r="C3" i="52"/>
  <c r="V2" i="52"/>
  <c r="U2" i="52"/>
  <c r="T2" i="52"/>
  <c r="S2" i="52"/>
  <c r="R2" i="52"/>
  <c r="Q2" i="52"/>
  <c r="P2" i="52"/>
  <c r="O2" i="52"/>
  <c r="N2" i="52"/>
  <c r="M2" i="52"/>
  <c r="L2" i="52"/>
  <c r="K2" i="52"/>
  <c r="J2" i="52"/>
  <c r="I2" i="52"/>
  <c r="H2" i="52"/>
  <c r="G2" i="52"/>
  <c r="F2" i="52"/>
  <c r="E2" i="52"/>
  <c r="D2" i="52"/>
  <c r="C2" i="52"/>
  <c r="V1" i="52"/>
  <c r="U1" i="52"/>
  <c r="T1" i="52"/>
  <c r="S1" i="52"/>
  <c r="R1" i="52"/>
  <c r="Q1" i="52"/>
  <c r="P1" i="52"/>
  <c r="O1" i="52"/>
  <c r="N1" i="52"/>
  <c r="M1" i="52"/>
  <c r="L1" i="52"/>
  <c r="K1" i="52"/>
  <c r="J1" i="52"/>
  <c r="I1" i="52"/>
  <c r="H1" i="52"/>
  <c r="G1" i="52"/>
  <c r="F1" i="52"/>
  <c r="E1" i="52"/>
  <c r="D1" i="52"/>
  <c r="C1" i="52"/>
  <c r="C3" i="53"/>
  <c r="C4" i="53"/>
  <c r="C7" i="53" s="1"/>
  <c r="H110" i="26"/>
  <c r="G110" i="26"/>
  <c r="F110" i="26"/>
  <c r="E110" i="26"/>
  <c r="D110" i="26"/>
  <c r="C110" i="26"/>
  <c r="I110" i="26"/>
  <c r="C37" i="53" l="1"/>
  <c r="C82" i="53"/>
  <c r="C78" i="53"/>
  <c r="C26" i="53"/>
  <c r="C65" i="53"/>
  <c r="C64" i="53"/>
  <c r="C54" i="53"/>
  <c r="C77" i="53"/>
  <c r="C98" i="53"/>
  <c r="C24" i="53"/>
  <c r="C32" i="53" s="1"/>
  <c r="C100" i="53" s="1"/>
  <c r="C72" i="53"/>
  <c r="C103" i="53" s="1"/>
  <c r="C44" i="53"/>
  <c r="C23" i="53"/>
  <c r="C89" i="53"/>
  <c r="C86" i="53"/>
  <c r="C36" i="53"/>
  <c r="C34" i="53"/>
  <c r="C31" i="53"/>
  <c r="C105" i="53"/>
  <c r="C49" i="53"/>
  <c r="C75" i="53"/>
  <c r="C48" i="53"/>
  <c r="C91" i="53"/>
  <c r="C67" i="53"/>
  <c r="C41" i="53"/>
  <c r="C13" i="53"/>
  <c r="C46" i="53"/>
  <c r="C84" i="53"/>
  <c r="C70" i="53"/>
  <c r="C56" i="53"/>
  <c r="C43" i="53"/>
  <c r="C29" i="53"/>
  <c r="C15" i="53"/>
  <c r="C83" i="53"/>
  <c r="C68" i="53"/>
  <c r="C73" i="53" s="1"/>
  <c r="C107" i="53" s="1"/>
  <c r="C55" i="53"/>
  <c r="C42" i="53"/>
  <c r="C27" i="53"/>
  <c r="C14" i="53"/>
  <c r="C8" i="53"/>
  <c r="C9" i="53" s="1"/>
  <c r="V64" i="52"/>
  <c r="U64" i="52"/>
  <c r="T64" i="52"/>
  <c r="S64" i="52"/>
  <c r="R64" i="52"/>
  <c r="Q64" i="52"/>
  <c r="P64" i="52"/>
  <c r="O64" i="52"/>
  <c r="N64" i="52"/>
  <c r="M64" i="52"/>
  <c r="L64" i="52"/>
  <c r="K64" i="52"/>
  <c r="J64" i="52"/>
  <c r="V100" i="52"/>
  <c r="U100" i="52"/>
  <c r="T100" i="52"/>
  <c r="S100" i="52"/>
  <c r="R100" i="52"/>
  <c r="Q100" i="52"/>
  <c r="P100" i="52"/>
  <c r="O100" i="52"/>
  <c r="N100" i="52"/>
  <c r="M100" i="52"/>
  <c r="L100" i="52"/>
  <c r="K100" i="52"/>
  <c r="J100" i="52"/>
  <c r="V99" i="52"/>
  <c r="U99" i="52"/>
  <c r="T99" i="52"/>
  <c r="S99" i="52"/>
  <c r="R99" i="52"/>
  <c r="Q99" i="52"/>
  <c r="P99" i="52"/>
  <c r="O99" i="52"/>
  <c r="N99" i="52"/>
  <c r="M99" i="52"/>
  <c r="L99" i="52"/>
  <c r="K99" i="52"/>
  <c r="J99" i="52"/>
  <c r="V98" i="52"/>
  <c r="U98" i="52"/>
  <c r="T98" i="52"/>
  <c r="S98" i="52"/>
  <c r="R98" i="52"/>
  <c r="Q98" i="52"/>
  <c r="P98" i="52"/>
  <c r="O98" i="52"/>
  <c r="N98" i="52"/>
  <c r="M98" i="52"/>
  <c r="L98" i="52"/>
  <c r="K98" i="52"/>
  <c r="J98" i="52"/>
  <c r="V97" i="52"/>
  <c r="U97" i="52"/>
  <c r="T97" i="52"/>
  <c r="S97" i="52"/>
  <c r="R97" i="52"/>
  <c r="Q97" i="52"/>
  <c r="P97" i="52"/>
  <c r="O97" i="52"/>
  <c r="N97" i="52"/>
  <c r="M97" i="52"/>
  <c r="L97" i="52"/>
  <c r="K97" i="52"/>
  <c r="J97" i="52"/>
  <c r="V96" i="52"/>
  <c r="U96" i="52"/>
  <c r="T96" i="52"/>
  <c r="S96" i="52"/>
  <c r="R96" i="52"/>
  <c r="Q96" i="52"/>
  <c r="P96" i="52"/>
  <c r="O96" i="52"/>
  <c r="N96" i="52"/>
  <c r="M96" i="52"/>
  <c r="L96" i="52"/>
  <c r="K96" i="52"/>
  <c r="J96" i="52"/>
  <c r="V107" i="52"/>
  <c r="U107" i="52"/>
  <c r="T107" i="52"/>
  <c r="S107" i="52"/>
  <c r="R107" i="52"/>
  <c r="Q107" i="52"/>
  <c r="P107" i="52"/>
  <c r="O107" i="52"/>
  <c r="N107" i="52"/>
  <c r="M107" i="52"/>
  <c r="L107" i="52"/>
  <c r="K107" i="52"/>
  <c r="J107" i="52"/>
  <c r="V106" i="52"/>
  <c r="U106" i="52"/>
  <c r="T106" i="52"/>
  <c r="S106" i="52"/>
  <c r="R106" i="52"/>
  <c r="Q106" i="52"/>
  <c r="P106" i="52"/>
  <c r="O106" i="52"/>
  <c r="N106" i="52"/>
  <c r="M106" i="52"/>
  <c r="L106" i="52"/>
  <c r="K106" i="52"/>
  <c r="J106" i="52"/>
  <c r="V105" i="52"/>
  <c r="U105" i="52"/>
  <c r="T105" i="52"/>
  <c r="S105" i="52"/>
  <c r="R105" i="52"/>
  <c r="Q105" i="52"/>
  <c r="P105" i="52"/>
  <c r="O105" i="52"/>
  <c r="N105" i="52"/>
  <c r="M105" i="52"/>
  <c r="L105" i="52"/>
  <c r="K105" i="52"/>
  <c r="J105" i="52"/>
  <c r="V104" i="52"/>
  <c r="U104" i="52"/>
  <c r="T104" i="52"/>
  <c r="S104" i="52"/>
  <c r="R104" i="52"/>
  <c r="Q104" i="52"/>
  <c r="P104" i="52"/>
  <c r="O104" i="52"/>
  <c r="N104" i="52"/>
  <c r="M104" i="52"/>
  <c r="L104" i="52"/>
  <c r="K104" i="52"/>
  <c r="J104" i="52"/>
  <c r="V103" i="52"/>
  <c r="U103" i="52"/>
  <c r="T103" i="52"/>
  <c r="S103" i="52"/>
  <c r="R103" i="52"/>
  <c r="Q103" i="52"/>
  <c r="P103" i="52"/>
  <c r="O103" i="52"/>
  <c r="N103" i="52"/>
  <c r="M103" i="52"/>
  <c r="L103" i="52"/>
  <c r="K103" i="52"/>
  <c r="J103" i="52"/>
  <c r="J74" i="52"/>
  <c r="U74" i="52"/>
  <c r="U76" i="52" s="1"/>
  <c r="T74" i="52"/>
  <c r="T76" i="52" s="1"/>
  <c r="S74" i="52"/>
  <c r="R74" i="52"/>
  <c r="Q74" i="52"/>
  <c r="P74" i="52"/>
  <c r="O74" i="52"/>
  <c r="O76" i="52" s="1"/>
  <c r="N74" i="52"/>
  <c r="M74" i="52"/>
  <c r="L74" i="52"/>
  <c r="L76" i="52" s="1"/>
  <c r="K74" i="52"/>
  <c r="V74" i="52"/>
  <c r="V26" i="52"/>
  <c r="U26" i="52"/>
  <c r="T26" i="52"/>
  <c r="S26" i="52"/>
  <c r="R26" i="52"/>
  <c r="Q26" i="52"/>
  <c r="P26" i="52"/>
  <c r="O26" i="52"/>
  <c r="N26" i="52"/>
  <c r="M26" i="52"/>
  <c r="L26" i="52"/>
  <c r="K26" i="52"/>
  <c r="J26" i="52"/>
  <c r="V23" i="52"/>
  <c r="U23" i="52"/>
  <c r="T23" i="52"/>
  <c r="S23" i="52"/>
  <c r="R23" i="52"/>
  <c r="Q23" i="52"/>
  <c r="P23" i="52"/>
  <c r="O23" i="52"/>
  <c r="N23" i="52"/>
  <c r="M23" i="52"/>
  <c r="L23" i="52"/>
  <c r="K23" i="52"/>
  <c r="J23" i="52"/>
  <c r="V75" i="52"/>
  <c r="U75" i="52"/>
  <c r="T75" i="52"/>
  <c r="S75" i="52"/>
  <c r="R75" i="52"/>
  <c r="Q75" i="52"/>
  <c r="P75" i="52"/>
  <c r="O75" i="52"/>
  <c r="N75" i="52"/>
  <c r="M75" i="52"/>
  <c r="L75" i="52"/>
  <c r="P76" i="52"/>
  <c r="M76" i="52"/>
  <c r="V73" i="52"/>
  <c r="U73" i="52"/>
  <c r="T73" i="52"/>
  <c r="S73" i="52"/>
  <c r="R73" i="52"/>
  <c r="Q73" i="52"/>
  <c r="P73" i="52"/>
  <c r="O73" i="52"/>
  <c r="N73" i="52"/>
  <c r="M73" i="52"/>
  <c r="L73" i="52"/>
  <c r="V72" i="52"/>
  <c r="V76" i="52" s="1"/>
  <c r="U72" i="52"/>
  <c r="T72" i="52"/>
  <c r="S72" i="52"/>
  <c r="S76" i="52" s="1"/>
  <c r="R72" i="52"/>
  <c r="R76" i="52" s="1"/>
  <c r="Q72" i="52"/>
  <c r="Q76" i="52" s="1"/>
  <c r="P72" i="52"/>
  <c r="O72" i="52"/>
  <c r="N72" i="52"/>
  <c r="N76" i="52" s="1"/>
  <c r="M72" i="52"/>
  <c r="L72" i="52"/>
  <c r="K77" i="52"/>
  <c r="K75" i="52"/>
  <c r="K73" i="52"/>
  <c r="K72" i="52"/>
  <c r="J78" i="52"/>
  <c r="J77" i="52"/>
  <c r="J75" i="52"/>
  <c r="J76" i="52"/>
  <c r="J73" i="52"/>
  <c r="J72" i="52"/>
  <c r="V67" i="52"/>
  <c r="U67" i="52"/>
  <c r="T67" i="52"/>
  <c r="S67" i="52"/>
  <c r="R67" i="52"/>
  <c r="Q67" i="52"/>
  <c r="P67" i="52"/>
  <c r="O67" i="52"/>
  <c r="N67" i="52"/>
  <c r="M67" i="52"/>
  <c r="L67" i="52"/>
  <c r="K67" i="52"/>
  <c r="J67" i="52"/>
  <c r="V36" i="52"/>
  <c r="U36" i="52"/>
  <c r="T36" i="52"/>
  <c r="S36" i="52"/>
  <c r="R36" i="52"/>
  <c r="Q36" i="52"/>
  <c r="P36" i="52"/>
  <c r="O36" i="52"/>
  <c r="N36" i="52"/>
  <c r="M36" i="52"/>
  <c r="L36" i="52"/>
  <c r="V34" i="52"/>
  <c r="U34" i="52"/>
  <c r="T34" i="52"/>
  <c r="S34" i="52"/>
  <c r="R34" i="52"/>
  <c r="Q34" i="52"/>
  <c r="P34" i="52"/>
  <c r="O34" i="52"/>
  <c r="N34" i="52"/>
  <c r="M34" i="52"/>
  <c r="L34" i="52"/>
  <c r="R33" i="52"/>
  <c r="R35" i="52" s="1"/>
  <c r="Q33" i="52"/>
  <c r="Q35" i="52" s="1"/>
  <c r="V32" i="52"/>
  <c r="U32" i="52"/>
  <c r="T32" i="52"/>
  <c r="S32" i="52"/>
  <c r="R32" i="52"/>
  <c r="Q32" i="52"/>
  <c r="P32" i="52"/>
  <c r="O32" i="52"/>
  <c r="N32" i="52"/>
  <c r="M32" i="52"/>
  <c r="L32" i="52"/>
  <c r="V31" i="52"/>
  <c r="V33" i="52" s="1"/>
  <c r="V35" i="52" s="1"/>
  <c r="U31" i="52"/>
  <c r="U33" i="52" s="1"/>
  <c r="U35" i="52" s="1"/>
  <c r="T31" i="52"/>
  <c r="T33" i="52" s="1"/>
  <c r="T35" i="52" s="1"/>
  <c r="S31" i="52"/>
  <c r="S33" i="52" s="1"/>
  <c r="S35" i="52" s="1"/>
  <c r="R31" i="52"/>
  <c r="Q31" i="52"/>
  <c r="P31" i="52"/>
  <c r="P33" i="52" s="1"/>
  <c r="P35" i="52" s="1"/>
  <c r="O31" i="52"/>
  <c r="O33" i="52" s="1"/>
  <c r="O35" i="52" s="1"/>
  <c r="N31" i="52"/>
  <c r="N33" i="52" s="1"/>
  <c r="N35" i="52" s="1"/>
  <c r="M31" i="52"/>
  <c r="M33" i="52" s="1"/>
  <c r="M35" i="52" s="1"/>
  <c r="L31" i="52"/>
  <c r="L33" i="52" s="1"/>
  <c r="L35" i="52" s="1"/>
  <c r="K33" i="52"/>
  <c r="K36" i="52"/>
  <c r="K34" i="52"/>
  <c r="K32" i="52"/>
  <c r="K31" i="52"/>
  <c r="K35" i="52" s="1"/>
  <c r="J37" i="52"/>
  <c r="J36" i="52"/>
  <c r="J34" i="52"/>
  <c r="J32" i="52"/>
  <c r="J31" i="52"/>
  <c r="I107" i="52"/>
  <c r="H107" i="52"/>
  <c r="G107" i="52"/>
  <c r="F107" i="52"/>
  <c r="E107" i="52"/>
  <c r="D107" i="52"/>
  <c r="I106" i="52"/>
  <c r="H106" i="52"/>
  <c r="G106" i="52"/>
  <c r="F106" i="52"/>
  <c r="E106" i="52"/>
  <c r="D106" i="52"/>
  <c r="I105" i="52"/>
  <c r="H105" i="52"/>
  <c r="G105" i="52"/>
  <c r="F105" i="52"/>
  <c r="E105" i="52"/>
  <c r="D105" i="52"/>
  <c r="I104" i="52"/>
  <c r="H104" i="52"/>
  <c r="G104" i="52"/>
  <c r="F104" i="52"/>
  <c r="E104" i="52"/>
  <c r="D104" i="52"/>
  <c r="I103" i="52"/>
  <c r="H103" i="52"/>
  <c r="G103" i="52"/>
  <c r="F103" i="52"/>
  <c r="E103" i="52"/>
  <c r="D103" i="52"/>
  <c r="I100" i="52"/>
  <c r="H100" i="52"/>
  <c r="G100" i="52"/>
  <c r="F100" i="52"/>
  <c r="E100" i="52"/>
  <c r="D100" i="52"/>
  <c r="I99" i="52"/>
  <c r="H99" i="52"/>
  <c r="G99" i="52"/>
  <c r="F99" i="52"/>
  <c r="E99" i="52"/>
  <c r="D99" i="52"/>
  <c r="I98" i="52"/>
  <c r="H98" i="52"/>
  <c r="G98" i="52"/>
  <c r="F98" i="52"/>
  <c r="E98" i="52"/>
  <c r="D98" i="52"/>
  <c r="I97" i="52"/>
  <c r="H97" i="52"/>
  <c r="G97" i="52"/>
  <c r="F97" i="52"/>
  <c r="E97" i="52"/>
  <c r="D97" i="52"/>
  <c r="I96" i="52"/>
  <c r="H96" i="52"/>
  <c r="G96" i="52"/>
  <c r="F96" i="52"/>
  <c r="E96" i="52"/>
  <c r="D96" i="52"/>
  <c r="C107" i="52"/>
  <c r="C106" i="52"/>
  <c r="C105" i="52"/>
  <c r="C104" i="52"/>
  <c r="C103" i="52"/>
  <c r="C100" i="52"/>
  <c r="C99" i="52"/>
  <c r="C98" i="52"/>
  <c r="C97" i="52"/>
  <c r="C96" i="52"/>
  <c r="I78" i="52"/>
  <c r="H78" i="52"/>
  <c r="G78" i="52"/>
  <c r="F78" i="52"/>
  <c r="E78" i="52"/>
  <c r="D78" i="52"/>
  <c r="I77" i="52"/>
  <c r="I74" i="52" s="1"/>
  <c r="I76" i="52" s="1"/>
  <c r="H77" i="52"/>
  <c r="G77" i="52"/>
  <c r="F77" i="52"/>
  <c r="F74" i="52" s="1"/>
  <c r="F76" i="52" s="1"/>
  <c r="E77" i="52"/>
  <c r="E74" i="52" s="1"/>
  <c r="E76" i="52" s="1"/>
  <c r="D77" i="52"/>
  <c r="I75" i="52"/>
  <c r="H75" i="52"/>
  <c r="G75" i="52"/>
  <c r="F75" i="52"/>
  <c r="E75" i="52"/>
  <c r="D75" i="52"/>
  <c r="I73" i="52"/>
  <c r="H73" i="52"/>
  <c r="G73" i="52"/>
  <c r="F73" i="52"/>
  <c r="E73" i="52"/>
  <c r="D73" i="52"/>
  <c r="I72" i="52"/>
  <c r="H72" i="52"/>
  <c r="H74" i="52" s="1"/>
  <c r="H76" i="52" s="1"/>
  <c r="G72" i="52"/>
  <c r="G74" i="52" s="1"/>
  <c r="G76" i="52" s="1"/>
  <c r="F72" i="52"/>
  <c r="E72" i="52"/>
  <c r="D72" i="52"/>
  <c r="D74" i="52" s="1"/>
  <c r="D76" i="52" s="1"/>
  <c r="C78" i="52"/>
  <c r="C75" i="52"/>
  <c r="C73" i="52"/>
  <c r="C72" i="52"/>
  <c r="I67" i="52"/>
  <c r="H67" i="52"/>
  <c r="G67" i="52"/>
  <c r="F67" i="52"/>
  <c r="E67" i="52"/>
  <c r="D67" i="52"/>
  <c r="C67" i="52"/>
  <c r="I64" i="52"/>
  <c r="H64" i="52"/>
  <c r="G64" i="52"/>
  <c r="F64" i="52"/>
  <c r="E64" i="52"/>
  <c r="D64" i="52"/>
  <c r="C64" i="52"/>
  <c r="I26" i="52"/>
  <c r="H26" i="52"/>
  <c r="G26" i="52"/>
  <c r="F26" i="52"/>
  <c r="E26" i="52"/>
  <c r="D26" i="52"/>
  <c r="C26" i="52"/>
  <c r="I23" i="52"/>
  <c r="H23" i="52"/>
  <c r="G23" i="52"/>
  <c r="F23" i="52"/>
  <c r="E23" i="52"/>
  <c r="D23" i="52"/>
  <c r="C23" i="52"/>
  <c r="I37" i="52"/>
  <c r="H37" i="52"/>
  <c r="G37" i="52"/>
  <c r="F37" i="52"/>
  <c r="E37" i="52"/>
  <c r="D37" i="52"/>
  <c r="I36" i="52"/>
  <c r="H36" i="52"/>
  <c r="G36" i="52"/>
  <c r="F36" i="52"/>
  <c r="E36" i="52"/>
  <c r="D36" i="52"/>
  <c r="I34" i="52"/>
  <c r="H34" i="52"/>
  <c r="G34" i="52"/>
  <c r="F34" i="52"/>
  <c r="E34" i="52"/>
  <c r="D34" i="52"/>
  <c r="I32" i="52"/>
  <c r="H32" i="52"/>
  <c r="G32" i="52"/>
  <c r="F32" i="52"/>
  <c r="E32" i="52"/>
  <c r="E33" i="52" s="1"/>
  <c r="E35" i="52" s="1"/>
  <c r="D32" i="52"/>
  <c r="D33" i="52" s="1"/>
  <c r="D35" i="52" s="1"/>
  <c r="I31" i="52"/>
  <c r="H31" i="52"/>
  <c r="G31" i="52"/>
  <c r="F31" i="52"/>
  <c r="E31" i="52"/>
  <c r="D31" i="52"/>
  <c r="C37" i="52"/>
  <c r="C36" i="52"/>
  <c r="C32" i="52"/>
  <c r="C31" i="52"/>
  <c r="U110" i="26"/>
  <c r="T110" i="26"/>
  <c r="S110" i="26"/>
  <c r="R110" i="26"/>
  <c r="Q110" i="26"/>
  <c r="P110" i="26"/>
  <c r="O110" i="26"/>
  <c r="N110" i="26"/>
  <c r="M110" i="26"/>
  <c r="L110" i="26"/>
  <c r="K110" i="26"/>
  <c r="J110" i="26"/>
  <c r="V110" i="26"/>
  <c r="A3" i="52"/>
  <c r="N3" i="53"/>
  <c r="M3" i="53"/>
  <c r="L3" i="53"/>
  <c r="K3" i="53"/>
  <c r="J3" i="53"/>
  <c r="I3" i="53"/>
  <c r="H3" i="53"/>
  <c r="G3" i="53"/>
  <c r="F3" i="53"/>
  <c r="E3" i="53"/>
  <c r="D3" i="53"/>
  <c r="N4" i="53"/>
  <c r="M4" i="53"/>
  <c r="L4" i="53"/>
  <c r="K4" i="53"/>
  <c r="K50" i="53" s="1"/>
  <c r="J4" i="53"/>
  <c r="I4" i="53"/>
  <c r="H4" i="53"/>
  <c r="G4" i="53"/>
  <c r="G8" i="53" s="1"/>
  <c r="F4" i="53"/>
  <c r="E4" i="53"/>
  <c r="D4" i="53"/>
  <c r="D8" i="53" s="1"/>
  <c r="C21" i="53" l="1"/>
  <c r="C18" i="53" s="1"/>
  <c r="C50" i="53"/>
  <c r="C22" i="53"/>
  <c r="C63" i="53"/>
  <c r="C81" i="53"/>
  <c r="C80" i="53" s="1"/>
  <c r="C61" i="53"/>
  <c r="C58" i="53" s="1"/>
  <c r="C74" i="53"/>
  <c r="C76" i="53" s="1"/>
  <c r="C33" i="53"/>
  <c r="C35" i="53" s="1"/>
  <c r="C96" i="53"/>
  <c r="C97" i="53" s="1"/>
  <c r="C99" i="53" s="1"/>
  <c r="C20" i="53"/>
  <c r="C17" i="53" s="1"/>
  <c r="C40" i="53"/>
  <c r="C39" i="53" s="1"/>
  <c r="C52" i="53"/>
  <c r="C11" i="53"/>
  <c r="C62" i="53"/>
  <c r="C104" i="53"/>
  <c r="C106" i="53" s="1"/>
  <c r="C25" i="53"/>
  <c r="C66" i="53"/>
  <c r="J57" i="53"/>
  <c r="H57" i="53"/>
  <c r="L57" i="53"/>
  <c r="I57" i="53"/>
  <c r="N57" i="53"/>
  <c r="E57" i="53"/>
  <c r="M57" i="53"/>
  <c r="F57" i="53"/>
  <c r="G57" i="53"/>
  <c r="K57" i="53"/>
  <c r="D57" i="53"/>
  <c r="K76" i="52"/>
  <c r="F33" i="52"/>
  <c r="F35" i="52" s="1"/>
  <c r="G33" i="52"/>
  <c r="G35" i="52" s="1"/>
  <c r="H33" i="52"/>
  <c r="H35" i="52" s="1"/>
  <c r="I33" i="52"/>
  <c r="I35" i="52" s="1"/>
  <c r="C33" i="52"/>
  <c r="C35" i="52" s="1"/>
  <c r="M105" i="53"/>
  <c r="J103" i="53"/>
  <c r="K103" i="53"/>
  <c r="H106" i="53"/>
  <c r="I106" i="53"/>
  <c r="L105" i="53"/>
  <c r="E105" i="53"/>
  <c r="F104" i="53"/>
  <c r="N104" i="53"/>
  <c r="E104" i="53"/>
  <c r="M104" i="53"/>
  <c r="D103" i="53"/>
  <c r="L103" i="53"/>
  <c r="I104" i="53"/>
  <c r="F105" i="53"/>
  <c r="N105" i="53"/>
  <c r="K106" i="53"/>
  <c r="E103" i="53"/>
  <c r="M103" i="53"/>
  <c r="J104" i="53"/>
  <c r="G105" i="53"/>
  <c r="D106" i="53"/>
  <c r="L106" i="53"/>
  <c r="F103" i="53"/>
  <c r="N103" i="53"/>
  <c r="K104" i="53"/>
  <c r="H105" i="53"/>
  <c r="E106" i="53"/>
  <c r="M106" i="53"/>
  <c r="J106" i="53"/>
  <c r="G103" i="53"/>
  <c r="D104" i="53"/>
  <c r="L104" i="53"/>
  <c r="I105" i="53"/>
  <c r="F106" i="53"/>
  <c r="N106" i="53"/>
  <c r="H104" i="53"/>
  <c r="H103" i="53"/>
  <c r="J105" i="53"/>
  <c r="G106" i="53"/>
  <c r="I103" i="53"/>
  <c r="K105" i="53"/>
  <c r="G104" i="53"/>
  <c r="D105" i="53"/>
  <c r="N25" i="53"/>
  <c r="L19" i="53"/>
  <c r="E97" i="53"/>
  <c r="M58" i="53"/>
  <c r="H63" i="53"/>
  <c r="L7" i="53"/>
  <c r="J40" i="53"/>
  <c r="J11" i="53"/>
  <c r="N18" i="53"/>
  <c r="J20" i="53"/>
  <c r="I16" i="53"/>
  <c r="F27" i="53"/>
  <c r="H55" i="53"/>
  <c r="H13" i="53"/>
  <c r="J16" i="53"/>
  <c r="J21" i="53"/>
  <c r="L31" i="53"/>
  <c r="I42" i="53"/>
  <c r="L59" i="53"/>
  <c r="G36" i="53"/>
  <c r="K8" i="53"/>
  <c r="L13" i="53"/>
  <c r="H17" i="53"/>
  <c r="L21" i="53"/>
  <c r="K32" i="53"/>
  <c r="K100" i="53" s="1"/>
  <c r="J42" i="53"/>
  <c r="J61" i="53"/>
  <c r="L8" i="53"/>
  <c r="H14" i="53"/>
  <c r="J17" i="53"/>
  <c r="H22" i="53"/>
  <c r="N44" i="53"/>
  <c r="K68" i="53"/>
  <c r="H9" i="53"/>
  <c r="L14" i="53"/>
  <c r="H23" i="53"/>
  <c r="J33" i="53"/>
  <c r="L48" i="53"/>
  <c r="J70" i="53"/>
  <c r="J9" i="53"/>
  <c r="H15" i="53"/>
  <c r="L18" i="53"/>
  <c r="J23" i="53"/>
  <c r="G34" i="53"/>
  <c r="N48" i="53"/>
  <c r="L77" i="53"/>
  <c r="H7" i="53"/>
  <c r="L15" i="53"/>
  <c r="H25" i="53"/>
  <c r="I34" i="53"/>
  <c r="J52" i="53"/>
  <c r="L89" i="53"/>
  <c r="J7" i="53"/>
  <c r="I11" i="53"/>
  <c r="G26" i="53"/>
  <c r="G25" i="53" s="1"/>
  <c r="H35" i="53"/>
  <c r="I54" i="53"/>
  <c r="N99" i="53"/>
  <c r="E7" i="53"/>
  <c r="E44" i="53"/>
  <c r="I8" i="53"/>
  <c r="F13" i="53"/>
  <c r="N13" i="53"/>
  <c r="N14" i="53"/>
  <c r="N19" i="53"/>
  <c r="L99" i="53"/>
  <c r="L84" i="53"/>
  <c r="L75" i="53"/>
  <c r="L65" i="53"/>
  <c r="L46" i="53"/>
  <c r="L36" i="53"/>
  <c r="L98" i="53"/>
  <c r="L83" i="53"/>
  <c r="L74" i="53"/>
  <c r="L64" i="53"/>
  <c r="L56" i="53"/>
  <c r="L44" i="53"/>
  <c r="L35" i="53"/>
  <c r="L25" i="53"/>
  <c r="L17" i="53"/>
  <c r="L97" i="53"/>
  <c r="L82" i="53"/>
  <c r="L73" i="53"/>
  <c r="L107" i="53" s="1"/>
  <c r="L63" i="53"/>
  <c r="L55" i="53"/>
  <c r="L43" i="53"/>
  <c r="L34" i="53"/>
  <c r="L24" i="53"/>
  <c r="L16" i="53"/>
  <c r="L96" i="53"/>
  <c r="L81" i="53"/>
  <c r="L72" i="53"/>
  <c r="L62" i="53"/>
  <c r="L54" i="53"/>
  <c r="L42" i="53"/>
  <c r="L33" i="53"/>
  <c r="L23" i="53"/>
  <c r="L91" i="53"/>
  <c r="L80" i="53"/>
  <c r="L70" i="53"/>
  <c r="L61" i="53"/>
  <c r="L52" i="53"/>
  <c r="L41" i="53"/>
  <c r="L32" i="53"/>
  <c r="L100" i="53" s="1"/>
  <c r="L22" i="53"/>
  <c r="L90" i="53"/>
  <c r="L78" i="53"/>
  <c r="L68" i="53"/>
  <c r="L60" i="53"/>
  <c r="L86" i="53"/>
  <c r="L76" i="53"/>
  <c r="L66" i="53"/>
  <c r="L58" i="53"/>
  <c r="E8" i="53"/>
  <c r="E9" i="53" s="1"/>
  <c r="E46" i="53"/>
  <c r="E84" i="53"/>
  <c r="K7" i="53"/>
  <c r="J8" i="53"/>
  <c r="I9" i="53"/>
  <c r="H11" i="53"/>
  <c r="G13" i="53"/>
  <c r="G11" i="53" s="1"/>
  <c r="G90" i="53" s="1"/>
  <c r="F14" i="53"/>
  <c r="G15" i="53"/>
  <c r="G18" i="53" s="1"/>
  <c r="H16" i="53"/>
  <c r="I17" i="53"/>
  <c r="M18" i="53"/>
  <c r="K21" i="53"/>
  <c r="I23" i="53"/>
  <c r="N26" i="53"/>
  <c r="L29" i="53"/>
  <c r="J32" i="53"/>
  <c r="J100" i="53" s="1"/>
  <c r="H34" i="53"/>
  <c r="L39" i="53"/>
  <c r="H42" i="53"/>
  <c r="H44" i="53"/>
  <c r="M48" i="53"/>
  <c r="K52" i="53"/>
  <c r="K60" i="53"/>
  <c r="L67" i="53"/>
  <c r="M76" i="53"/>
  <c r="N84" i="53"/>
  <c r="E56" i="53"/>
  <c r="M39" i="53"/>
  <c r="F82" i="53"/>
  <c r="F55" i="53"/>
  <c r="F43" i="53"/>
  <c r="F81" i="53"/>
  <c r="F80" i="53" s="1"/>
  <c r="F72" i="53"/>
  <c r="F54" i="53"/>
  <c r="F42" i="53"/>
  <c r="F23" i="53"/>
  <c r="F20" i="53" s="1"/>
  <c r="F15" i="53"/>
  <c r="F91" i="53"/>
  <c r="F70" i="53"/>
  <c r="F52" i="53"/>
  <c r="F41" i="53"/>
  <c r="F40" i="53" s="1"/>
  <c r="F39" i="53" s="1"/>
  <c r="F22" i="53"/>
  <c r="F78" i="53"/>
  <c r="F68" i="53"/>
  <c r="F73" i="53" s="1"/>
  <c r="F107" i="53" s="1"/>
  <c r="F31" i="53"/>
  <c r="F89" i="53"/>
  <c r="F77" i="53"/>
  <c r="F67" i="53"/>
  <c r="F61" i="53" s="1"/>
  <c r="F60" i="53" s="1"/>
  <c r="F49" i="53"/>
  <c r="F29" i="53"/>
  <c r="F86" i="53"/>
  <c r="F98" i="53"/>
  <c r="F83" i="53"/>
  <c r="F64" i="53"/>
  <c r="F63" i="53" s="1"/>
  <c r="F56" i="53"/>
  <c r="F59" i="53" s="1"/>
  <c r="K9" i="53"/>
  <c r="I13" i="53"/>
  <c r="I14" i="53"/>
  <c r="I15" i="53"/>
  <c r="K20" i="53"/>
  <c r="K49" i="53"/>
  <c r="I62" i="53"/>
  <c r="G96" i="53"/>
  <c r="G97" i="53" s="1"/>
  <c r="G99" i="53" s="1"/>
  <c r="G72" i="53"/>
  <c r="G54" i="53"/>
  <c r="G52" i="53" s="1"/>
  <c r="G42" i="53"/>
  <c r="G40" i="53" s="1"/>
  <c r="G39" i="53" s="1"/>
  <c r="G91" i="53"/>
  <c r="G70" i="53"/>
  <c r="G41" i="53"/>
  <c r="G14" i="53"/>
  <c r="G78" i="53"/>
  <c r="G68" i="53"/>
  <c r="G31" i="53"/>
  <c r="G21" i="53"/>
  <c r="G89" i="53"/>
  <c r="G77" i="53"/>
  <c r="G67" i="53"/>
  <c r="G66" i="53" s="1"/>
  <c r="G49" i="53"/>
  <c r="G29" i="53"/>
  <c r="G86" i="53"/>
  <c r="G48" i="53"/>
  <c r="G50" i="53" s="1"/>
  <c r="G37" i="53"/>
  <c r="G27" i="53"/>
  <c r="G84" i="53"/>
  <c r="G75" i="53"/>
  <c r="G65" i="53"/>
  <c r="G62" i="53" s="1"/>
  <c r="G59" i="53" s="1"/>
  <c r="G82" i="53"/>
  <c r="G81" i="53" s="1"/>
  <c r="G80" i="53" s="1"/>
  <c r="G73" i="53"/>
  <c r="G107" i="53" s="1"/>
  <c r="G55" i="53"/>
  <c r="G58" i="53" s="1"/>
  <c r="E25" i="53"/>
  <c r="E64" i="53"/>
  <c r="F7" i="53"/>
  <c r="N7" i="53"/>
  <c r="M8" i="53"/>
  <c r="L9" i="53"/>
  <c r="K11" i="53"/>
  <c r="J13" i="53"/>
  <c r="J14" i="53"/>
  <c r="J15" i="53"/>
  <c r="K16" i="53"/>
  <c r="N17" i="53"/>
  <c r="H19" i="53"/>
  <c r="L20" i="53"/>
  <c r="I22" i="53"/>
  <c r="G24" i="53"/>
  <c r="G32" i="53" s="1"/>
  <c r="G100" i="53" s="1"/>
  <c r="L27" i="53"/>
  <c r="J31" i="53"/>
  <c r="H33" i="53"/>
  <c r="F37" i="53"/>
  <c r="K40" i="53"/>
  <c r="G43" i="53"/>
  <c r="G46" i="53"/>
  <c r="L49" i="53"/>
  <c r="G56" i="53"/>
  <c r="I72" i="53"/>
  <c r="J80" i="53"/>
  <c r="K90" i="53"/>
  <c r="E98" i="53"/>
  <c r="N97" i="53"/>
  <c r="N82" i="53"/>
  <c r="N73" i="53"/>
  <c r="N107" i="53" s="1"/>
  <c r="N63" i="53"/>
  <c r="N55" i="53"/>
  <c r="N43" i="53"/>
  <c r="N96" i="53"/>
  <c r="N81" i="53"/>
  <c r="N72" i="53"/>
  <c r="N62" i="53"/>
  <c r="N54" i="53"/>
  <c r="N42" i="53"/>
  <c r="N33" i="53"/>
  <c r="N23" i="53"/>
  <c r="N15" i="53"/>
  <c r="N91" i="53"/>
  <c r="N80" i="53"/>
  <c r="N70" i="53"/>
  <c r="N61" i="53"/>
  <c r="N52" i="53"/>
  <c r="N41" i="53"/>
  <c r="N32" i="53"/>
  <c r="N100" i="53" s="1"/>
  <c r="N22" i="53"/>
  <c r="N90" i="53"/>
  <c r="N78" i="53"/>
  <c r="N68" i="53"/>
  <c r="N60" i="53"/>
  <c r="N50" i="53"/>
  <c r="N40" i="53"/>
  <c r="N31" i="53"/>
  <c r="N21" i="53"/>
  <c r="N89" i="53"/>
  <c r="N77" i="53"/>
  <c r="N67" i="53"/>
  <c r="N59" i="53"/>
  <c r="N49" i="53"/>
  <c r="N39" i="53"/>
  <c r="N29" i="53"/>
  <c r="N20" i="53"/>
  <c r="N86" i="53"/>
  <c r="N76" i="53"/>
  <c r="N66" i="53"/>
  <c r="N58" i="53"/>
  <c r="N98" i="53"/>
  <c r="N83" i="53"/>
  <c r="N74" i="53"/>
  <c r="N64" i="53"/>
  <c r="N56" i="53"/>
  <c r="E99" i="53"/>
  <c r="M7" i="53"/>
  <c r="M17" i="53"/>
  <c r="F24" i="53"/>
  <c r="F32" i="53" s="1"/>
  <c r="F100" i="53" s="1"/>
  <c r="M25" i="53"/>
  <c r="K27" i="53"/>
  <c r="I31" i="53"/>
  <c r="N34" i="53"/>
  <c r="N36" i="53"/>
  <c r="F46" i="53"/>
  <c r="K78" i="53"/>
  <c r="H91" i="53"/>
  <c r="H80" i="53"/>
  <c r="H70" i="53"/>
  <c r="H61" i="53"/>
  <c r="H52" i="53"/>
  <c r="H41" i="53"/>
  <c r="H90" i="53"/>
  <c r="H78" i="53"/>
  <c r="H68" i="53"/>
  <c r="H60" i="53"/>
  <c r="H50" i="53"/>
  <c r="H40" i="53"/>
  <c r="H31" i="53"/>
  <c r="H21" i="53"/>
  <c r="H89" i="53"/>
  <c r="H77" i="53"/>
  <c r="H67" i="53"/>
  <c r="H59" i="53"/>
  <c r="H49" i="53"/>
  <c r="H39" i="53"/>
  <c r="H29" i="53"/>
  <c r="H20" i="53"/>
  <c r="H86" i="53"/>
  <c r="H76" i="53"/>
  <c r="H66" i="53"/>
  <c r="H58" i="53"/>
  <c r="H48" i="53"/>
  <c r="H37" i="53"/>
  <c r="H27" i="53"/>
  <c r="H99" i="53"/>
  <c r="H84" i="53"/>
  <c r="H75" i="53"/>
  <c r="H65" i="53"/>
  <c r="H46" i="53"/>
  <c r="H36" i="53"/>
  <c r="H26" i="53"/>
  <c r="H18" i="53"/>
  <c r="H98" i="53"/>
  <c r="H83" i="53"/>
  <c r="H74" i="53"/>
  <c r="H64" i="53"/>
  <c r="H56" i="53"/>
  <c r="H96" i="53"/>
  <c r="H81" i="53"/>
  <c r="H72" i="53"/>
  <c r="H62" i="53"/>
  <c r="H54" i="53"/>
  <c r="E26" i="53"/>
  <c r="E65" i="53"/>
  <c r="G7" i="53"/>
  <c r="F8" i="53"/>
  <c r="N8" i="53"/>
  <c r="M9" i="53"/>
  <c r="L11" i="53"/>
  <c r="K13" i="53"/>
  <c r="K14" i="53"/>
  <c r="K15" i="53"/>
  <c r="N16" i="53"/>
  <c r="F18" i="53"/>
  <c r="K19" i="53"/>
  <c r="M20" i="53"/>
  <c r="J22" i="53"/>
  <c r="H24" i="53"/>
  <c r="F26" i="53"/>
  <c r="M27" i="53"/>
  <c r="K31" i="53"/>
  <c r="I33" i="53"/>
  <c r="L37" i="53"/>
  <c r="L40" i="53"/>
  <c r="H43" i="53"/>
  <c r="M46" i="53"/>
  <c r="M49" i="53"/>
  <c r="G64" i="53"/>
  <c r="G61" i="53" s="1"/>
  <c r="H73" i="53"/>
  <c r="H107" i="53" s="1"/>
  <c r="I81" i="53"/>
  <c r="J91" i="53"/>
  <c r="E17" i="53"/>
  <c r="M86" i="53"/>
  <c r="E35" i="53"/>
  <c r="E74" i="53"/>
  <c r="F9" i="53"/>
  <c r="N9" i="53"/>
  <c r="M11" i="53"/>
  <c r="F21" i="53"/>
  <c r="K22" i="53"/>
  <c r="I24" i="53"/>
  <c r="N27" i="53"/>
  <c r="M37" i="53"/>
  <c r="I41" i="53"/>
  <c r="I43" i="53"/>
  <c r="N46" i="53"/>
  <c r="F65" i="53"/>
  <c r="F62" i="53" s="1"/>
  <c r="H82" i="53"/>
  <c r="I96" i="53"/>
  <c r="J89" i="53"/>
  <c r="J77" i="53"/>
  <c r="J67" i="53"/>
  <c r="J59" i="53"/>
  <c r="J49" i="53"/>
  <c r="J39" i="53"/>
  <c r="J86" i="53"/>
  <c r="J76" i="53"/>
  <c r="J66" i="53"/>
  <c r="J58" i="53"/>
  <c r="J48" i="53"/>
  <c r="J37" i="53"/>
  <c r="J27" i="53"/>
  <c r="J19" i="53"/>
  <c r="J99" i="53"/>
  <c r="J84" i="53"/>
  <c r="J75" i="53"/>
  <c r="J65" i="53"/>
  <c r="J46" i="53"/>
  <c r="J36" i="53"/>
  <c r="J26" i="53"/>
  <c r="J18" i="53"/>
  <c r="J98" i="53"/>
  <c r="J83" i="53"/>
  <c r="J74" i="53"/>
  <c r="J64" i="53"/>
  <c r="J56" i="53"/>
  <c r="J44" i="53"/>
  <c r="J35" i="53"/>
  <c r="J25" i="53"/>
  <c r="J97" i="53"/>
  <c r="J82" i="53"/>
  <c r="J73" i="53"/>
  <c r="J107" i="53" s="1"/>
  <c r="J63" i="53"/>
  <c r="J55" i="53"/>
  <c r="J43" i="53"/>
  <c r="J34" i="53"/>
  <c r="J24" i="53"/>
  <c r="J96" i="53"/>
  <c r="J81" i="53"/>
  <c r="J72" i="53"/>
  <c r="J62" i="53"/>
  <c r="J54" i="53"/>
  <c r="J90" i="53"/>
  <c r="J78" i="53"/>
  <c r="J68" i="53"/>
  <c r="J60" i="53"/>
  <c r="J50" i="53"/>
  <c r="E36" i="53"/>
  <c r="E75" i="53"/>
  <c r="I7" i="53"/>
  <c r="H8" i="53"/>
  <c r="G9" i="53"/>
  <c r="F11" i="53"/>
  <c r="F90" i="53" s="1"/>
  <c r="N11" i="53"/>
  <c r="M13" i="53"/>
  <c r="M14" i="53"/>
  <c r="I18" i="53"/>
  <c r="M19" i="53"/>
  <c r="I21" i="53"/>
  <c r="G23" i="53"/>
  <c r="G22" i="53" s="1"/>
  <c r="N24" i="53"/>
  <c r="L26" i="53"/>
  <c r="J29" i="53"/>
  <c r="H32" i="53"/>
  <c r="H100" i="53" s="1"/>
  <c r="F34" i="53"/>
  <c r="N35" i="53"/>
  <c r="N37" i="53"/>
  <c r="J41" i="53"/>
  <c r="F44" i="53"/>
  <c r="F48" i="53"/>
  <c r="F50" i="53" s="1"/>
  <c r="L50" i="53"/>
  <c r="N65" i="53"/>
  <c r="F75" i="53"/>
  <c r="G83" i="53"/>
  <c r="H97" i="53"/>
  <c r="M98" i="53"/>
  <c r="M83" i="53"/>
  <c r="M74" i="53"/>
  <c r="M64" i="53"/>
  <c r="M56" i="53"/>
  <c r="M44" i="53"/>
  <c r="M35" i="53"/>
  <c r="M97" i="53"/>
  <c r="M82" i="53"/>
  <c r="M73" i="53"/>
  <c r="M107" i="53" s="1"/>
  <c r="M63" i="53"/>
  <c r="M55" i="53"/>
  <c r="M43" i="53"/>
  <c r="M34" i="53"/>
  <c r="M24" i="53"/>
  <c r="M16" i="53"/>
  <c r="M96" i="53"/>
  <c r="M81" i="53"/>
  <c r="M72" i="53"/>
  <c r="M62" i="53"/>
  <c r="M54" i="53"/>
  <c r="M42" i="53"/>
  <c r="M33" i="53"/>
  <c r="M23" i="53"/>
  <c r="M15" i="53"/>
  <c r="M91" i="53"/>
  <c r="M80" i="53"/>
  <c r="M70" i="53"/>
  <c r="M61" i="53"/>
  <c r="M52" i="53"/>
  <c r="M41" i="53"/>
  <c r="M32" i="53"/>
  <c r="M100" i="53" s="1"/>
  <c r="M22" i="53"/>
  <c r="M90" i="53"/>
  <c r="M78" i="53"/>
  <c r="M68" i="53"/>
  <c r="M60" i="53"/>
  <c r="M50" i="53"/>
  <c r="M40" i="53"/>
  <c r="M31" i="53"/>
  <c r="M21" i="53"/>
  <c r="M89" i="53"/>
  <c r="M77" i="53"/>
  <c r="M67" i="53"/>
  <c r="M59" i="53"/>
  <c r="M99" i="53"/>
  <c r="M84" i="53"/>
  <c r="M75" i="53"/>
  <c r="M65" i="53"/>
  <c r="M29" i="53"/>
  <c r="M36" i="53"/>
  <c r="I90" i="53"/>
  <c r="I78" i="53"/>
  <c r="I68" i="53"/>
  <c r="I60" i="53"/>
  <c r="I50" i="53"/>
  <c r="I40" i="53"/>
  <c r="I89" i="53"/>
  <c r="I77" i="53"/>
  <c r="I67" i="53"/>
  <c r="I59" i="53"/>
  <c r="I49" i="53"/>
  <c r="I39" i="53"/>
  <c r="I29" i="53"/>
  <c r="I20" i="53"/>
  <c r="I86" i="53"/>
  <c r="I76" i="53"/>
  <c r="I66" i="53"/>
  <c r="I58" i="53"/>
  <c r="I48" i="53"/>
  <c r="I37" i="53"/>
  <c r="I27" i="53"/>
  <c r="I19" i="53"/>
  <c r="I99" i="53"/>
  <c r="I84" i="53"/>
  <c r="I75" i="53"/>
  <c r="I65" i="53"/>
  <c r="I46" i="53"/>
  <c r="I36" i="53"/>
  <c r="I26" i="53"/>
  <c r="I98" i="53"/>
  <c r="I83" i="53"/>
  <c r="I74" i="53"/>
  <c r="I64" i="53"/>
  <c r="I56" i="53"/>
  <c r="I44" i="53"/>
  <c r="I35" i="53"/>
  <c r="I25" i="53"/>
  <c r="I97" i="53"/>
  <c r="I82" i="53"/>
  <c r="I73" i="53"/>
  <c r="I107" i="53" s="1"/>
  <c r="I63" i="53"/>
  <c r="I55" i="53"/>
  <c r="I91" i="53"/>
  <c r="I80" i="53"/>
  <c r="I70" i="53"/>
  <c r="I61" i="53"/>
  <c r="I52" i="53"/>
  <c r="K86" i="53"/>
  <c r="K76" i="53"/>
  <c r="K66" i="53"/>
  <c r="K58" i="53"/>
  <c r="K48" i="53"/>
  <c r="K37" i="53"/>
  <c r="K99" i="53"/>
  <c r="K84" i="53"/>
  <c r="K75" i="53"/>
  <c r="K65" i="53"/>
  <c r="K46" i="53"/>
  <c r="K36" i="53"/>
  <c r="K26" i="53"/>
  <c r="K18" i="53"/>
  <c r="K98" i="53"/>
  <c r="K83" i="53"/>
  <c r="K74" i="53"/>
  <c r="K64" i="53"/>
  <c r="K56" i="53"/>
  <c r="K44" i="53"/>
  <c r="K35" i="53"/>
  <c r="K25" i="53"/>
  <c r="K17" i="53"/>
  <c r="K97" i="53"/>
  <c r="K82" i="53"/>
  <c r="K73" i="53"/>
  <c r="K107" i="53" s="1"/>
  <c r="K63" i="53"/>
  <c r="K55" i="53"/>
  <c r="K43" i="53"/>
  <c r="K34" i="53"/>
  <c r="K24" i="53"/>
  <c r="K96" i="53"/>
  <c r="K81" i="53"/>
  <c r="K72" i="53"/>
  <c r="K62" i="53"/>
  <c r="K54" i="53"/>
  <c r="K42" i="53"/>
  <c r="K33" i="53"/>
  <c r="K23" i="53"/>
  <c r="K91" i="53"/>
  <c r="K80" i="53"/>
  <c r="K70" i="53"/>
  <c r="K61" i="53"/>
  <c r="K89" i="53"/>
  <c r="K77" i="53"/>
  <c r="K67" i="53"/>
  <c r="K59" i="53"/>
  <c r="E83" i="53"/>
  <c r="F25" i="53"/>
  <c r="M26" i="53"/>
  <c r="K29" i="53"/>
  <c r="I32" i="53"/>
  <c r="I100" i="53" s="1"/>
  <c r="F36" i="53"/>
  <c r="K39" i="53"/>
  <c r="K41" i="53"/>
  <c r="G44" i="53"/>
  <c r="M66" i="53"/>
  <c r="N75" i="53"/>
  <c r="F84" i="53"/>
  <c r="G98" i="53"/>
  <c r="E19" i="53"/>
  <c r="E27" i="53"/>
  <c r="E37" i="53"/>
  <c r="E48" i="53"/>
  <c r="E58" i="53"/>
  <c r="E66" i="53"/>
  <c r="E76" i="53"/>
  <c r="E86" i="53"/>
  <c r="E20" i="53"/>
  <c r="E29" i="53"/>
  <c r="E49" i="53"/>
  <c r="E67" i="53"/>
  <c r="E77" i="53"/>
  <c r="E89" i="53"/>
  <c r="E13" i="53"/>
  <c r="E31" i="53"/>
  <c r="E60" i="53"/>
  <c r="E68" i="53"/>
  <c r="E62" i="53" s="1"/>
  <c r="E59" i="53" s="1"/>
  <c r="E78" i="53"/>
  <c r="E14" i="53"/>
  <c r="E22" i="53"/>
  <c r="E32" i="53"/>
  <c r="E100" i="53" s="1"/>
  <c r="E41" i="53"/>
  <c r="E61" i="53"/>
  <c r="E70" i="53"/>
  <c r="E91" i="53"/>
  <c r="E15" i="53"/>
  <c r="E23" i="53"/>
  <c r="E33" i="53"/>
  <c r="E42" i="53"/>
  <c r="E54" i="53"/>
  <c r="E72" i="53"/>
  <c r="E96" i="53"/>
  <c r="E16" i="53"/>
  <c r="E24" i="53"/>
  <c r="E34" i="53"/>
  <c r="E43" i="53"/>
  <c r="E55" i="53"/>
  <c r="E63" i="53"/>
  <c r="E73" i="53"/>
  <c r="E107" i="53" s="1"/>
  <c r="E82" i="53"/>
  <c r="D91" i="53"/>
  <c r="D89" i="53"/>
  <c r="D86" i="53"/>
  <c r="D84" i="53"/>
  <c r="D83" i="53"/>
  <c r="D82" i="53"/>
  <c r="D70" i="53"/>
  <c r="D68" i="53"/>
  <c r="D65" i="53"/>
  <c r="D56" i="53"/>
  <c r="D55" i="53"/>
  <c r="D54" i="53"/>
  <c r="D49" i="53"/>
  <c r="D48" i="53"/>
  <c r="D46" i="53"/>
  <c r="D44" i="53"/>
  <c r="D43" i="53"/>
  <c r="D42" i="53"/>
  <c r="D41" i="53"/>
  <c r="D29" i="53"/>
  <c r="D27" i="53"/>
  <c r="D24" i="53"/>
  <c r="D15" i="53"/>
  <c r="D14" i="53"/>
  <c r="D13" i="53"/>
  <c r="D7" i="53"/>
  <c r="D9" i="53" s="1"/>
  <c r="D98" i="53"/>
  <c r="D99" i="53"/>
  <c r="D78" i="53"/>
  <c r="D97" i="53"/>
  <c r="D96" i="53"/>
  <c r="D76" i="53"/>
  <c r="D77" i="53"/>
  <c r="D73" i="53"/>
  <c r="D107" i="53" s="1"/>
  <c r="D75" i="53"/>
  <c r="D74" i="53"/>
  <c r="D64" i="53"/>
  <c r="D72" i="53"/>
  <c r="D67" i="53"/>
  <c r="D66" i="53"/>
  <c r="D58" i="53"/>
  <c r="D63" i="53"/>
  <c r="D61" i="53"/>
  <c r="D60" i="53"/>
  <c r="D36" i="53"/>
  <c r="D37" i="53"/>
  <c r="D34" i="53"/>
  <c r="D35" i="53"/>
  <c r="D32" i="53"/>
  <c r="D33" i="53"/>
  <c r="D26" i="53"/>
  <c r="D31" i="53"/>
  <c r="D16" i="53"/>
  <c r="D25" i="53"/>
  <c r="D23" i="53"/>
  <c r="D22" i="53"/>
  <c r="D20" i="53"/>
  <c r="D19" i="53"/>
  <c r="D17" i="53"/>
  <c r="E50" i="53" l="1"/>
  <c r="E11" i="53"/>
  <c r="E81" i="53"/>
  <c r="E80" i="53" s="1"/>
  <c r="E52" i="53"/>
  <c r="E40" i="53"/>
  <c r="E39" i="53" s="1"/>
  <c r="E21" i="53"/>
  <c r="C19" i="53"/>
  <c r="E18" i="53"/>
  <c r="C16" i="53"/>
  <c r="C90" i="53"/>
  <c r="C59" i="53"/>
  <c r="C57" i="53" s="1"/>
  <c r="C60" i="53"/>
  <c r="F33" i="53"/>
  <c r="F35" i="53" s="1"/>
  <c r="F58" i="53"/>
  <c r="F74" i="53"/>
  <c r="F76" i="53" s="1"/>
  <c r="F19" i="53"/>
  <c r="F17" i="53"/>
  <c r="F16" i="53" s="1"/>
  <c r="F66" i="53"/>
  <c r="F96" i="53"/>
  <c r="F97" i="53" s="1"/>
  <c r="F99" i="53" s="1"/>
  <c r="G33" i="53"/>
  <c r="G35" i="53" s="1"/>
  <c r="G60" i="53"/>
  <c r="G74" i="53"/>
  <c r="G76" i="53" s="1"/>
  <c r="G63" i="53"/>
  <c r="G20" i="53"/>
  <c r="D50" i="53"/>
  <c r="E90" i="53" l="1"/>
  <c r="W32" i="52"/>
  <c r="G17" i="53"/>
  <c r="G16" i="53" s="1"/>
  <c r="G19" i="53"/>
  <c r="A2" i="21" l="1"/>
  <c r="AK91" i="21" l="1"/>
  <c r="AK89" i="21"/>
  <c r="AK86" i="21"/>
  <c r="AK84" i="21"/>
  <c r="AK83" i="21"/>
  <c r="AK82" i="21"/>
  <c r="AK70" i="21"/>
  <c r="AK68" i="21"/>
  <c r="AK65" i="21"/>
  <c r="AK56" i="21"/>
  <c r="AK55" i="21"/>
  <c r="AK54" i="21"/>
  <c r="AK49" i="21"/>
  <c r="AK48" i="21"/>
  <c r="AK46" i="21"/>
  <c r="AK44" i="21"/>
  <c r="AK43" i="21"/>
  <c r="AK42" i="21"/>
  <c r="AK41" i="21"/>
  <c r="AK29" i="21"/>
  <c r="AK27" i="21"/>
  <c r="AK24" i="21"/>
  <c r="AK15" i="21"/>
  <c r="AK14" i="21"/>
  <c r="AK13" i="21"/>
  <c r="AK8" i="21"/>
  <c r="AK7" i="21"/>
  <c r="AJ91" i="21"/>
  <c r="AI91" i="21"/>
  <c r="AH91" i="21"/>
  <c r="AG91" i="21"/>
  <c r="AF91" i="21"/>
  <c r="AE91" i="21"/>
  <c r="AJ89" i="21"/>
  <c r="AI89" i="21"/>
  <c r="AH89" i="21"/>
  <c r="AG89" i="21"/>
  <c r="AF89" i="21"/>
  <c r="AE89" i="21"/>
  <c r="AJ86" i="21"/>
  <c r="AI86" i="21"/>
  <c r="AH86" i="21"/>
  <c r="AG86" i="21"/>
  <c r="AF86" i="21"/>
  <c r="AE86" i="21"/>
  <c r="AJ84" i="21"/>
  <c r="AI84" i="21"/>
  <c r="AH84" i="21"/>
  <c r="AG84" i="21"/>
  <c r="AF84" i="21"/>
  <c r="AE84" i="21"/>
  <c r="AJ83" i="21"/>
  <c r="AI83" i="21"/>
  <c r="AH83" i="21"/>
  <c r="AG83" i="21"/>
  <c r="AF83" i="21"/>
  <c r="AE83" i="21"/>
  <c r="AJ82" i="21"/>
  <c r="AI82" i="21"/>
  <c r="AH82" i="21"/>
  <c r="AG82" i="21"/>
  <c r="AF82" i="21"/>
  <c r="AE82" i="21"/>
  <c r="AJ70" i="21"/>
  <c r="AI70" i="21"/>
  <c r="AH70" i="21"/>
  <c r="AG70" i="21"/>
  <c r="AF70" i="21"/>
  <c r="AE70" i="21"/>
  <c r="AJ68" i="21"/>
  <c r="AI68" i="21"/>
  <c r="AH68" i="21"/>
  <c r="AG68" i="21"/>
  <c r="AF68" i="21"/>
  <c r="AE68" i="21"/>
  <c r="AJ65" i="21"/>
  <c r="AI65" i="21"/>
  <c r="AH65" i="21"/>
  <c r="AG65" i="21"/>
  <c r="AF65" i="21"/>
  <c r="AE65" i="21"/>
  <c r="AJ56" i="21"/>
  <c r="AI56" i="21"/>
  <c r="AH56" i="21"/>
  <c r="AG56" i="21"/>
  <c r="AF56" i="21"/>
  <c r="AE56" i="21"/>
  <c r="AJ55" i="21"/>
  <c r="AI55" i="21"/>
  <c r="AH55" i="21"/>
  <c r="AG55" i="21"/>
  <c r="AF55" i="21"/>
  <c r="AE55" i="21"/>
  <c r="AJ54" i="21"/>
  <c r="AI54" i="21"/>
  <c r="AH54" i="21"/>
  <c r="AG54" i="21"/>
  <c r="AF54" i="21"/>
  <c r="AE54" i="21"/>
  <c r="AJ49" i="21"/>
  <c r="AI49" i="21"/>
  <c r="AH49" i="21"/>
  <c r="AG49" i="21"/>
  <c r="AF49" i="21"/>
  <c r="AE49" i="21"/>
  <c r="AJ48" i="21"/>
  <c r="AI48" i="21"/>
  <c r="AH48" i="21"/>
  <c r="AG48" i="21"/>
  <c r="AF48" i="21"/>
  <c r="AE48" i="21"/>
  <c r="AJ46" i="21"/>
  <c r="AI46" i="21"/>
  <c r="AH46" i="21"/>
  <c r="AG46" i="21"/>
  <c r="AF46" i="21"/>
  <c r="AE46" i="21"/>
  <c r="AJ44" i="21"/>
  <c r="AI44" i="21"/>
  <c r="AH44" i="21"/>
  <c r="AG44" i="21"/>
  <c r="AF44" i="21"/>
  <c r="AE44" i="21"/>
  <c r="AJ43" i="21"/>
  <c r="AI43" i="21"/>
  <c r="AH43" i="21"/>
  <c r="AG43" i="21"/>
  <c r="AF43" i="21"/>
  <c r="AE43" i="21"/>
  <c r="AJ42" i="21"/>
  <c r="AI42" i="21"/>
  <c r="AH42" i="21"/>
  <c r="AG42" i="21"/>
  <c r="AF42" i="21"/>
  <c r="AE42" i="21"/>
  <c r="AJ41" i="21"/>
  <c r="AI41" i="21"/>
  <c r="AH41" i="21"/>
  <c r="AG41" i="21"/>
  <c r="AF41" i="21"/>
  <c r="AE41" i="21"/>
  <c r="AJ29" i="21"/>
  <c r="AI29" i="21"/>
  <c r="AH29" i="21"/>
  <c r="AG29" i="21"/>
  <c r="AF29" i="21"/>
  <c r="AE29" i="21"/>
  <c r="AJ27" i="21"/>
  <c r="AI27" i="21"/>
  <c r="AH27" i="21"/>
  <c r="AG27" i="21"/>
  <c r="AF27" i="21"/>
  <c r="AE27" i="21"/>
  <c r="AJ24" i="21"/>
  <c r="AI24" i="21"/>
  <c r="AH24" i="21"/>
  <c r="AG24" i="21"/>
  <c r="AF24" i="21"/>
  <c r="AE24" i="21"/>
  <c r="AJ15" i="21"/>
  <c r="AI15" i="21"/>
  <c r="AH15" i="21"/>
  <c r="AG15" i="21"/>
  <c r="AF15" i="21"/>
  <c r="AE15" i="21"/>
  <c r="AJ14" i="21"/>
  <c r="AI14" i="21"/>
  <c r="AH14" i="21"/>
  <c r="AG14" i="21"/>
  <c r="AF14" i="21"/>
  <c r="AE14" i="21"/>
  <c r="AJ13" i="21"/>
  <c r="AI13" i="21"/>
  <c r="AH13" i="21"/>
  <c r="AG13" i="21"/>
  <c r="AF13" i="21"/>
  <c r="AE13" i="21"/>
  <c r="AJ8" i="21"/>
  <c r="AI8" i="21"/>
  <c r="AH8" i="21"/>
  <c r="AG8" i="21"/>
  <c r="AF8" i="21"/>
  <c r="AE8" i="21"/>
  <c r="AJ7" i="21"/>
  <c r="AI7" i="21"/>
  <c r="AH7" i="21"/>
  <c r="AG7" i="21"/>
  <c r="AF7" i="21"/>
  <c r="AE7" i="21"/>
  <c r="W77" i="52" l="1"/>
  <c r="Y77" i="27" s="1"/>
  <c r="Z102" i="27"/>
  <c r="Z95" i="27"/>
  <c r="Z94" i="27"/>
  <c r="Z88" i="27"/>
  <c r="Y102" i="27"/>
  <c r="X102" i="27"/>
  <c r="W102" i="27"/>
  <c r="V102" i="27"/>
  <c r="U102" i="27"/>
  <c r="T102" i="27"/>
  <c r="S102" i="27"/>
  <c r="R102" i="27"/>
  <c r="Q102" i="27"/>
  <c r="P102" i="27"/>
  <c r="O102" i="27"/>
  <c r="N102" i="27"/>
  <c r="M102" i="27"/>
  <c r="L102" i="27"/>
  <c r="K102" i="27"/>
  <c r="J102" i="27"/>
  <c r="I102" i="27"/>
  <c r="H102" i="27"/>
  <c r="G102" i="27"/>
  <c r="F102" i="27"/>
  <c r="E102" i="27"/>
  <c r="Y95" i="27"/>
  <c r="X95" i="27"/>
  <c r="W95" i="27"/>
  <c r="V95" i="27"/>
  <c r="U95" i="27"/>
  <c r="T95" i="27"/>
  <c r="S95" i="27"/>
  <c r="R95" i="27"/>
  <c r="Q95" i="27"/>
  <c r="P95" i="27"/>
  <c r="O95" i="27"/>
  <c r="N95" i="27"/>
  <c r="M95" i="27"/>
  <c r="L95" i="27"/>
  <c r="K95" i="27"/>
  <c r="J95" i="27"/>
  <c r="I95" i="27"/>
  <c r="H95" i="27"/>
  <c r="G95" i="27"/>
  <c r="F95" i="27"/>
  <c r="E95" i="27"/>
  <c r="Y94" i="27"/>
  <c r="X94" i="27"/>
  <c r="W94" i="27"/>
  <c r="V94" i="27"/>
  <c r="U94" i="27"/>
  <c r="T94" i="27"/>
  <c r="S94" i="27"/>
  <c r="R94" i="27"/>
  <c r="Q94" i="27"/>
  <c r="P94" i="27"/>
  <c r="O94" i="27"/>
  <c r="N94" i="27"/>
  <c r="M94" i="27"/>
  <c r="L94" i="27"/>
  <c r="K94" i="27"/>
  <c r="J94" i="27"/>
  <c r="I94" i="27"/>
  <c r="H94" i="27"/>
  <c r="G94" i="27"/>
  <c r="F94" i="27"/>
  <c r="E94" i="27"/>
  <c r="Y88" i="27"/>
  <c r="X88" i="27"/>
  <c r="W88" i="27"/>
  <c r="V88" i="27"/>
  <c r="U88" i="27"/>
  <c r="T88" i="27"/>
  <c r="S88" i="27"/>
  <c r="R88" i="27"/>
  <c r="Q88" i="27"/>
  <c r="P88" i="27"/>
  <c r="O88" i="27"/>
  <c r="N88" i="27"/>
  <c r="M88" i="27"/>
  <c r="L88" i="27"/>
  <c r="K88" i="27"/>
  <c r="J88" i="27"/>
  <c r="I88" i="27"/>
  <c r="H88" i="27"/>
  <c r="G88" i="27"/>
  <c r="F88" i="27"/>
  <c r="E88" i="27"/>
  <c r="W37" i="52"/>
  <c r="Y37" i="27" s="1"/>
  <c r="W105" i="52"/>
  <c r="Y105" i="27" s="1"/>
  <c r="W98" i="52"/>
  <c r="Y98" i="27" s="1"/>
  <c r="W78" i="52"/>
  <c r="Y78" i="27" s="1"/>
  <c r="W75" i="52"/>
  <c r="Y75" i="27" s="1"/>
  <c r="W72" i="52"/>
  <c r="Y72" i="27" s="1"/>
  <c r="W67" i="52"/>
  <c r="Y67" i="27" s="1"/>
  <c r="W64" i="52"/>
  <c r="Y64" i="27" s="1"/>
  <c r="W36" i="52"/>
  <c r="Y36" i="27" s="1"/>
  <c r="W34" i="52"/>
  <c r="Y34" i="27" s="1"/>
  <c r="W26" i="52"/>
  <c r="Y26" i="27" s="1"/>
  <c r="W23" i="52"/>
  <c r="Y23" i="27" s="1"/>
  <c r="AD91" i="21"/>
  <c r="AC91" i="21"/>
  <c r="AB91" i="21"/>
  <c r="AD89" i="21"/>
  <c r="AC89" i="21"/>
  <c r="AB89" i="21"/>
  <c r="AD86" i="21"/>
  <c r="AC86" i="21"/>
  <c r="AB86" i="21"/>
  <c r="AD84" i="21"/>
  <c r="AC84" i="21"/>
  <c r="AB84" i="21"/>
  <c r="AD83" i="21"/>
  <c r="AC83" i="21"/>
  <c r="AB83" i="21"/>
  <c r="AD82" i="21"/>
  <c r="AC82" i="21"/>
  <c r="AB82" i="21"/>
  <c r="AD70" i="21"/>
  <c r="AC70" i="21"/>
  <c r="AB70" i="21"/>
  <c r="AD68" i="21"/>
  <c r="AC68" i="21"/>
  <c r="AB68" i="21"/>
  <c r="AD65" i="21"/>
  <c r="AC65" i="21"/>
  <c r="AB65" i="21"/>
  <c r="AD56" i="21"/>
  <c r="AC56" i="21"/>
  <c r="AB56" i="21"/>
  <c r="AD55" i="21"/>
  <c r="AC55" i="21"/>
  <c r="AB55" i="21"/>
  <c r="AD54" i="21"/>
  <c r="AC54" i="21"/>
  <c r="AB54" i="21"/>
  <c r="AD49" i="21"/>
  <c r="AC49" i="21"/>
  <c r="AB49" i="21"/>
  <c r="AD48" i="21"/>
  <c r="AC48" i="21"/>
  <c r="AB48" i="21"/>
  <c r="AD46" i="21"/>
  <c r="AC46" i="21"/>
  <c r="AB46" i="21"/>
  <c r="AD44" i="21"/>
  <c r="AC44" i="21"/>
  <c r="AB44" i="21"/>
  <c r="AD43" i="21"/>
  <c r="AC43" i="21"/>
  <c r="AB43" i="21"/>
  <c r="AD42" i="21"/>
  <c r="AC42" i="21"/>
  <c r="AB42" i="21"/>
  <c r="AD41" i="21"/>
  <c r="AC41" i="21"/>
  <c r="AB41" i="21"/>
  <c r="AD29" i="21"/>
  <c r="AC29" i="21"/>
  <c r="AB29" i="21"/>
  <c r="AD27" i="21"/>
  <c r="AC27" i="21"/>
  <c r="AB27" i="21"/>
  <c r="AD24" i="21"/>
  <c r="AC24" i="21"/>
  <c r="AB24" i="21"/>
  <c r="AD15" i="21"/>
  <c r="AC15" i="21"/>
  <c r="AB15" i="21"/>
  <c r="AD14" i="21"/>
  <c r="AC14" i="21"/>
  <c r="AB14" i="21"/>
  <c r="AD13" i="21"/>
  <c r="AC13" i="21"/>
  <c r="AB13" i="21"/>
  <c r="AD8" i="21"/>
  <c r="AC8" i="21"/>
  <c r="AB8" i="21"/>
  <c r="AD7" i="21"/>
  <c r="AC7" i="21"/>
  <c r="AB7" i="21"/>
  <c r="L78" i="27"/>
  <c r="L73" i="27"/>
  <c r="L72" i="27"/>
  <c r="K78" i="27"/>
  <c r="K75" i="27"/>
  <c r="K73" i="27"/>
  <c r="K72" i="27"/>
  <c r="J78" i="27"/>
  <c r="J77" i="27"/>
  <c r="J75" i="27"/>
  <c r="J73" i="27"/>
  <c r="J72" i="27"/>
  <c r="I78" i="27"/>
  <c r="I77" i="27"/>
  <c r="I75" i="27"/>
  <c r="I72" i="27"/>
  <c r="H78" i="27"/>
  <c r="H75" i="27"/>
  <c r="H73" i="27"/>
  <c r="H72" i="27"/>
  <c r="G78" i="27"/>
  <c r="G77" i="27"/>
  <c r="G75" i="27"/>
  <c r="G73" i="27"/>
  <c r="G72" i="27"/>
  <c r="F78" i="27"/>
  <c r="F75" i="27"/>
  <c r="F73" i="27"/>
  <c r="F72" i="27"/>
  <c r="V37" i="52"/>
  <c r="X37" i="27" s="1"/>
  <c r="U37" i="52"/>
  <c r="W37" i="27" s="1"/>
  <c r="T37" i="52"/>
  <c r="V37" i="27" s="1"/>
  <c r="S37" i="52"/>
  <c r="U37" i="27" s="1"/>
  <c r="R37" i="52"/>
  <c r="T37" i="27" s="1"/>
  <c r="Q37" i="52"/>
  <c r="S37" i="27" s="1"/>
  <c r="P37" i="52"/>
  <c r="R37" i="27" s="1"/>
  <c r="O37" i="52"/>
  <c r="Q37" i="27" s="1"/>
  <c r="N37" i="52"/>
  <c r="P37" i="27" s="1"/>
  <c r="M37" i="52"/>
  <c r="O37" i="27" s="1"/>
  <c r="L37" i="52"/>
  <c r="N37" i="27" s="1"/>
  <c r="K37" i="52"/>
  <c r="M37" i="27" s="1"/>
  <c r="L37" i="27"/>
  <c r="K37" i="27"/>
  <c r="J37" i="27"/>
  <c r="I37" i="27"/>
  <c r="H37" i="27"/>
  <c r="G37" i="27"/>
  <c r="F37" i="27"/>
  <c r="X36" i="27"/>
  <c r="W36" i="27"/>
  <c r="V36" i="27"/>
  <c r="U36" i="27"/>
  <c r="T36" i="27"/>
  <c r="S36" i="27"/>
  <c r="R36" i="27"/>
  <c r="Q36" i="27"/>
  <c r="P36" i="27"/>
  <c r="O36" i="27"/>
  <c r="N36" i="27"/>
  <c r="M36" i="27"/>
  <c r="L36" i="27"/>
  <c r="K36" i="27"/>
  <c r="I36" i="27"/>
  <c r="H36" i="27"/>
  <c r="G36" i="27"/>
  <c r="F36" i="27"/>
  <c r="X34" i="27"/>
  <c r="W34" i="27"/>
  <c r="V34" i="27"/>
  <c r="U34" i="27"/>
  <c r="T34" i="27"/>
  <c r="S34" i="27"/>
  <c r="R34" i="27"/>
  <c r="Q34" i="27"/>
  <c r="P34" i="27"/>
  <c r="O34" i="27"/>
  <c r="N34" i="27"/>
  <c r="M34" i="27"/>
  <c r="L34" i="27"/>
  <c r="K34" i="27"/>
  <c r="J34" i="27"/>
  <c r="I34" i="27"/>
  <c r="H34" i="27"/>
  <c r="G34" i="27"/>
  <c r="F34" i="27"/>
  <c r="W32" i="27"/>
  <c r="V32" i="27"/>
  <c r="U32" i="27"/>
  <c r="T32" i="27"/>
  <c r="S32" i="27"/>
  <c r="R32" i="27"/>
  <c r="Q32" i="27"/>
  <c r="O32" i="27"/>
  <c r="N32" i="27"/>
  <c r="M32" i="27"/>
  <c r="L32" i="27"/>
  <c r="K32" i="27"/>
  <c r="J32" i="27"/>
  <c r="I32" i="27"/>
  <c r="H32" i="27"/>
  <c r="G32" i="27"/>
  <c r="F32" i="27"/>
  <c r="X31" i="27"/>
  <c r="V31" i="27"/>
  <c r="U31" i="27"/>
  <c r="T31" i="27"/>
  <c r="S31" i="27"/>
  <c r="Q31" i="27"/>
  <c r="P31" i="27"/>
  <c r="O31" i="27"/>
  <c r="L31" i="27"/>
  <c r="K31" i="27"/>
  <c r="J31" i="27"/>
  <c r="I31" i="27"/>
  <c r="G31" i="27"/>
  <c r="F31" i="27"/>
  <c r="L62" i="21"/>
  <c r="K62" i="21"/>
  <c r="J62" i="21"/>
  <c r="I62" i="21"/>
  <c r="H62" i="21"/>
  <c r="G62" i="21"/>
  <c r="F62" i="21"/>
  <c r="E62" i="21"/>
  <c r="D62" i="21"/>
  <c r="L21" i="21"/>
  <c r="K21" i="21"/>
  <c r="J21" i="21"/>
  <c r="I21" i="21"/>
  <c r="H21" i="21"/>
  <c r="G21" i="21"/>
  <c r="F21" i="21"/>
  <c r="E21" i="21"/>
  <c r="D21" i="21"/>
  <c r="X107" i="27"/>
  <c r="W107" i="27"/>
  <c r="V107" i="27"/>
  <c r="U107" i="27"/>
  <c r="T107" i="27"/>
  <c r="S107" i="27"/>
  <c r="R107" i="27"/>
  <c r="Q107" i="27"/>
  <c r="P107" i="27"/>
  <c r="O107" i="27"/>
  <c r="N107" i="27"/>
  <c r="M107" i="27"/>
  <c r="L107" i="27"/>
  <c r="K107" i="27"/>
  <c r="J107" i="27"/>
  <c r="I107" i="27"/>
  <c r="H107" i="27"/>
  <c r="G107" i="27"/>
  <c r="F107" i="27"/>
  <c r="E107" i="27"/>
  <c r="X106" i="27"/>
  <c r="W106" i="27"/>
  <c r="V106" i="27"/>
  <c r="U106" i="27"/>
  <c r="T106" i="27"/>
  <c r="S106" i="27"/>
  <c r="R106" i="27"/>
  <c r="Q106" i="27"/>
  <c r="P106" i="27"/>
  <c r="O106" i="27"/>
  <c r="N106" i="27"/>
  <c r="M106" i="27"/>
  <c r="L106" i="27"/>
  <c r="K106" i="27"/>
  <c r="J106" i="27"/>
  <c r="I106" i="27"/>
  <c r="H106" i="27"/>
  <c r="G106" i="27"/>
  <c r="F106" i="27"/>
  <c r="E106" i="27"/>
  <c r="X105" i="27"/>
  <c r="W105" i="27"/>
  <c r="V105" i="27"/>
  <c r="U105" i="27"/>
  <c r="T105" i="27"/>
  <c r="S105" i="27"/>
  <c r="R105" i="27"/>
  <c r="Q105" i="27"/>
  <c r="P105" i="27"/>
  <c r="O105" i="27"/>
  <c r="N105" i="27"/>
  <c r="M105" i="27"/>
  <c r="L105" i="27"/>
  <c r="K105" i="27"/>
  <c r="J105" i="27"/>
  <c r="I105" i="27"/>
  <c r="H105" i="27"/>
  <c r="G105" i="27"/>
  <c r="F105" i="27"/>
  <c r="E105" i="27"/>
  <c r="X104" i="27"/>
  <c r="W104" i="27"/>
  <c r="V104" i="27"/>
  <c r="U104" i="27"/>
  <c r="T104" i="27"/>
  <c r="S104" i="27"/>
  <c r="R104" i="27"/>
  <c r="Q104" i="27"/>
  <c r="P104" i="27"/>
  <c r="O104" i="27"/>
  <c r="N104" i="27"/>
  <c r="M104" i="27"/>
  <c r="L104" i="27"/>
  <c r="K104" i="27"/>
  <c r="J104" i="27"/>
  <c r="I104" i="27"/>
  <c r="H104" i="27"/>
  <c r="G104" i="27"/>
  <c r="F104" i="27"/>
  <c r="E104" i="27"/>
  <c r="X103" i="27"/>
  <c r="W103" i="27"/>
  <c r="V103" i="27"/>
  <c r="U103" i="27"/>
  <c r="T103" i="27"/>
  <c r="S103" i="27"/>
  <c r="R103" i="27"/>
  <c r="Q103" i="27"/>
  <c r="P103" i="27"/>
  <c r="O103" i="27"/>
  <c r="N103" i="27"/>
  <c r="M103" i="27"/>
  <c r="L103" i="27"/>
  <c r="K103" i="27"/>
  <c r="J103" i="27"/>
  <c r="I103" i="27"/>
  <c r="H103" i="27"/>
  <c r="G103" i="27"/>
  <c r="F103" i="27"/>
  <c r="E103" i="27"/>
  <c r="X100" i="27"/>
  <c r="W100" i="27"/>
  <c r="V100" i="27"/>
  <c r="U100" i="27"/>
  <c r="T100" i="27"/>
  <c r="S100" i="27"/>
  <c r="R100" i="27"/>
  <c r="Q100" i="27"/>
  <c r="P100" i="27"/>
  <c r="O100" i="27"/>
  <c r="N100" i="27"/>
  <c r="M100" i="27"/>
  <c r="L100" i="27"/>
  <c r="K100" i="27"/>
  <c r="J100" i="27"/>
  <c r="I100" i="27"/>
  <c r="H100" i="27"/>
  <c r="G100" i="27"/>
  <c r="F100" i="27"/>
  <c r="E100" i="27"/>
  <c r="X99" i="27"/>
  <c r="W99" i="27"/>
  <c r="V99" i="27"/>
  <c r="U99" i="27"/>
  <c r="T99" i="27"/>
  <c r="S99" i="27"/>
  <c r="R99" i="27"/>
  <c r="Q99" i="27"/>
  <c r="P99" i="27"/>
  <c r="O99" i="27"/>
  <c r="N99" i="27"/>
  <c r="M99" i="27"/>
  <c r="L99" i="27"/>
  <c r="K99" i="27"/>
  <c r="J99" i="27"/>
  <c r="I99" i="27"/>
  <c r="H99" i="27"/>
  <c r="G99" i="27"/>
  <c r="F99" i="27"/>
  <c r="E99" i="27"/>
  <c r="X98" i="27"/>
  <c r="W98" i="27"/>
  <c r="V98" i="27"/>
  <c r="U98" i="27"/>
  <c r="T98" i="27"/>
  <c r="S98" i="27"/>
  <c r="R98" i="27"/>
  <c r="Q98" i="27"/>
  <c r="P98" i="27"/>
  <c r="O98" i="27"/>
  <c r="N98" i="27"/>
  <c r="M98" i="27"/>
  <c r="L98" i="27"/>
  <c r="K98" i="27"/>
  <c r="J98" i="27"/>
  <c r="I98" i="27"/>
  <c r="H98" i="27"/>
  <c r="G98" i="27"/>
  <c r="F98" i="27"/>
  <c r="E98" i="27"/>
  <c r="X97" i="27"/>
  <c r="W97" i="27"/>
  <c r="V97" i="27"/>
  <c r="U97" i="27"/>
  <c r="T97" i="27"/>
  <c r="S97" i="27"/>
  <c r="R97" i="27"/>
  <c r="Q97" i="27"/>
  <c r="P97" i="27"/>
  <c r="O97" i="27"/>
  <c r="N97" i="27"/>
  <c r="M97" i="27"/>
  <c r="L97" i="27"/>
  <c r="K97" i="27"/>
  <c r="J97" i="27"/>
  <c r="I97" i="27"/>
  <c r="H97" i="27"/>
  <c r="G97" i="27"/>
  <c r="F97" i="27"/>
  <c r="E97" i="27"/>
  <c r="X96" i="27"/>
  <c r="W96" i="27"/>
  <c r="V96" i="27"/>
  <c r="U96" i="27"/>
  <c r="T96" i="27"/>
  <c r="S96" i="27"/>
  <c r="R96" i="27"/>
  <c r="Q96" i="27"/>
  <c r="P96" i="27"/>
  <c r="O96" i="27"/>
  <c r="N96" i="27"/>
  <c r="M96" i="27"/>
  <c r="L96" i="27"/>
  <c r="K96" i="27"/>
  <c r="J96" i="27"/>
  <c r="I96" i="27"/>
  <c r="H96" i="27"/>
  <c r="G96" i="27"/>
  <c r="F96" i="27"/>
  <c r="E96" i="27"/>
  <c r="V78" i="52"/>
  <c r="X78" i="27" s="1"/>
  <c r="U78" i="52"/>
  <c r="W78" i="27" s="1"/>
  <c r="T78" i="52"/>
  <c r="V78" i="27" s="1"/>
  <c r="S78" i="52"/>
  <c r="U78" i="27" s="1"/>
  <c r="R78" i="52"/>
  <c r="T78" i="27" s="1"/>
  <c r="Q78" i="52"/>
  <c r="S78" i="27" s="1"/>
  <c r="P78" i="52"/>
  <c r="R78" i="27" s="1"/>
  <c r="O78" i="52"/>
  <c r="Q78" i="27" s="1"/>
  <c r="N78" i="52"/>
  <c r="P78" i="27" s="1"/>
  <c r="M78" i="52"/>
  <c r="O78" i="27" s="1"/>
  <c r="L78" i="52"/>
  <c r="N78" i="27" s="1"/>
  <c r="K78" i="52"/>
  <c r="M78" i="27" s="1"/>
  <c r="E78" i="27"/>
  <c r="V77" i="52"/>
  <c r="X77" i="27" s="1"/>
  <c r="U77" i="52"/>
  <c r="W77" i="27" s="1"/>
  <c r="T77" i="52"/>
  <c r="V77" i="27" s="1"/>
  <c r="S77" i="52"/>
  <c r="U77" i="27" s="1"/>
  <c r="R77" i="52"/>
  <c r="T77" i="27" s="1"/>
  <c r="Q77" i="52"/>
  <c r="S77" i="27" s="1"/>
  <c r="P77" i="52"/>
  <c r="R77" i="27" s="1"/>
  <c r="O77" i="52"/>
  <c r="Q77" i="27" s="1"/>
  <c r="N77" i="52"/>
  <c r="P77" i="27" s="1"/>
  <c r="M77" i="52"/>
  <c r="O77" i="27" s="1"/>
  <c r="L77" i="52"/>
  <c r="N77" i="27" s="1"/>
  <c r="M77" i="27"/>
  <c r="C77" i="52"/>
  <c r="E77" i="27" s="1"/>
  <c r="X76" i="27"/>
  <c r="W76" i="27"/>
  <c r="V76" i="27"/>
  <c r="U76" i="27"/>
  <c r="T76" i="27"/>
  <c r="S76" i="27"/>
  <c r="R76" i="27"/>
  <c r="Q76" i="27"/>
  <c r="P76" i="27"/>
  <c r="O76" i="27"/>
  <c r="N76" i="27"/>
  <c r="M76" i="27"/>
  <c r="X75" i="27"/>
  <c r="W75" i="27"/>
  <c r="V75" i="27"/>
  <c r="U75" i="27"/>
  <c r="T75" i="27"/>
  <c r="S75" i="27"/>
  <c r="R75" i="27"/>
  <c r="Q75" i="27"/>
  <c r="P75" i="27"/>
  <c r="O75" i="27"/>
  <c r="N75" i="27"/>
  <c r="M75" i="27"/>
  <c r="E75" i="27"/>
  <c r="X74" i="27"/>
  <c r="W74" i="27"/>
  <c r="V74" i="27"/>
  <c r="U74" i="27"/>
  <c r="T74" i="27"/>
  <c r="S74" i="27"/>
  <c r="R74" i="27"/>
  <c r="Q74" i="27"/>
  <c r="P74" i="27"/>
  <c r="O74" i="27"/>
  <c r="N74" i="27"/>
  <c r="M74" i="27"/>
  <c r="X73" i="27"/>
  <c r="W73" i="27"/>
  <c r="V73" i="27"/>
  <c r="U73" i="27"/>
  <c r="T73" i="27"/>
  <c r="S73" i="27"/>
  <c r="R73" i="27"/>
  <c r="Q73" i="27"/>
  <c r="P73" i="27"/>
  <c r="O73" i="27"/>
  <c r="N73" i="27"/>
  <c r="M73" i="27"/>
  <c r="E73" i="27"/>
  <c r="X72" i="27"/>
  <c r="W72" i="27"/>
  <c r="V72" i="27"/>
  <c r="U72" i="27"/>
  <c r="T72" i="27"/>
  <c r="S72" i="27"/>
  <c r="R72" i="27"/>
  <c r="Q72" i="27"/>
  <c r="P72" i="27"/>
  <c r="O72" i="27"/>
  <c r="N72" i="27"/>
  <c r="M72" i="27"/>
  <c r="X67" i="27"/>
  <c r="W67" i="27"/>
  <c r="V67" i="27"/>
  <c r="T67" i="27"/>
  <c r="R67" i="27"/>
  <c r="Q67" i="27"/>
  <c r="P67" i="27"/>
  <c r="O67" i="27"/>
  <c r="N67" i="27"/>
  <c r="M67" i="27"/>
  <c r="L67" i="27"/>
  <c r="K67" i="27"/>
  <c r="J67" i="27"/>
  <c r="H67" i="27"/>
  <c r="G67" i="27"/>
  <c r="F67" i="27"/>
  <c r="W64" i="27"/>
  <c r="T64" i="27"/>
  <c r="S64" i="27"/>
  <c r="Q64" i="27"/>
  <c r="P64" i="27"/>
  <c r="O64" i="27"/>
  <c r="N64" i="27"/>
  <c r="M64" i="27"/>
  <c r="L64" i="27"/>
  <c r="J64" i="27"/>
  <c r="I64" i="27"/>
  <c r="H64" i="27"/>
  <c r="G64" i="27"/>
  <c r="E64" i="27"/>
  <c r="E36" i="27"/>
  <c r="C34" i="52"/>
  <c r="E34" i="27" s="1"/>
  <c r="X26" i="27"/>
  <c r="V26" i="27"/>
  <c r="U26" i="27"/>
  <c r="T26" i="27"/>
  <c r="S26" i="27"/>
  <c r="R26" i="27"/>
  <c r="P26" i="27"/>
  <c r="O26" i="27"/>
  <c r="M26" i="27"/>
  <c r="L26" i="27"/>
  <c r="K26" i="27"/>
  <c r="J26" i="27"/>
  <c r="I26" i="27"/>
  <c r="H26" i="27"/>
  <c r="G26" i="27"/>
  <c r="F26" i="27"/>
  <c r="E26" i="27"/>
  <c r="X23" i="27"/>
  <c r="W23" i="27"/>
  <c r="V23" i="27"/>
  <c r="U23" i="27"/>
  <c r="T23" i="27"/>
  <c r="S23" i="27"/>
  <c r="R23" i="27"/>
  <c r="Q23" i="27"/>
  <c r="P23" i="27"/>
  <c r="N23" i="27"/>
  <c r="M23" i="27"/>
  <c r="L23" i="27"/>
  <c r="K23" i="27"/>
  <c r="J23" i="27"/>
  <c r="I23" i="27"/>
  <c r="H23" i="27"/>
  <c r="G23" i="27"/>
  <c r="F23" i="27"/>
  <c r="E23" i="27"/>
  <c r="AA68" i="21"/>
  <c r="Z68" i="21"/>
  <c r="W68" i="52" s="1"/>
  <c r="Y68" i="27" s="1"/>
  <c r="Y68" i="21"/>
  <c r="V68" i="52" s="1"/>
  <c r="X68" i="27" s="1"/>
  <c r="X68" i="21"/>
  <c r="U68" i="52" s="1"/>
  <c r="W68" i="27" s="1"/>
  <c r="W68" i="21"/>
  <c r="T68" i="52" s="1"/>
  <c r="V68" i="21"/>
  <c r="S68" i="52" s="1"/>
  <c r="U68" i="27" s="1"/>
  <c r="U68" i="21"/>
  <c r="R68" i="52" s="1"/>
  <c r="T68" i="27" s="1"/>
  <c r="T68" i="21"/>
  <c r="Q68" i="52" s="1"/>
  <c r="S68" i="27" s="1"/>
  <c r="S68" i="21"/>
  <c r="P68" i="52" s="1"/>
  <c r="R68" i="27" s="1"/>
  <c r="R68" i="21"/>
  <c r="O68" i="52" s="1"/>
  <c r="Q68" i="27" s="1"/>
  <c r="Q68" i="21"/>
  <c r="N68" i="52" s="1"/>
  <c r="P68" i="21"/>
  <c r="M68" i="52" s="1"/>
  <c r="O68" i="27" s="1"/>
  <c r="O68" i="21"/>
  <c r="L68" i="52" s="1"/>
  <c r="N68" i="21"/>
  <c r="K68" i="52" s="1"/>
  <c r="M68" i="27" s="1"/>
  <c r="M68" i="21"/>
  <c r="J68" i="52" s="1"/>
  <c r="L68" i="27" s="1"/>
  <c r="L68" i="21"/>
  <c r="I68" i="52" s="1"/>
  <c r="K68" i="21"/>
  <c r="H68" i="52" s="1"/>
  <c r="J68" i="27" s="1"/>
  <c r="J68" i="21"/>
  <c r="G68" i="52" s="1"/>
  <c r="I68" i="27" s="1"/>
  <c r="I68" i="21"/>
  <c r="F68" i="52" s="1"/>
  <c r="H68" i="21"/>
  <c r="E68" i="52" s="1"/>
  <c r="G68" i="21"/>
  <c r="D68" i="52" s="1"/>
  <c r="F68" i="27" s="1"/>
  <c r="F68" i="21"/>
  <c r="C68" i="52" s="1"/>
  <c r="E68" i="21"/>
  <c r="AA65" i="21"/>
  <c r="Z65" i="21"/>
  <c r="W65" i="52" s="1"/>
  <c r="Y65" i="27" s="1"/>
  <c r="Y65" i="21"/>
  <c r="V65" i="52" s="1"/>
  <c r="X65" i="21"/>
  <c r="U65" i="52" s="1"/>
  <c r="W65" i="21"/>
  <c r="T65" i="52" s="1"/>
  <c r="V65" i="27" s="1"/>
  <c r="V65" i="21"/>
  <c r="S65" i="52" s="1"/>
  <c r="U65" i="21"/>
  <c r="R65" i="52" s="1"/>
  <c r="T65" i="27" s="1"/>
  <c r="T65" i="21"/>
  <c r="Q65" i="52" s="1"/>
  <c r="S65" i="27" s="1"/>
  <c r="S65" i="21"/>
  <c r="P65" i="52" s="1"/>
  <c r="R65" i="21"/>
  <c r="O65" i="52" s="1"/>
  <c r="Q65" i="21"/>
  <c r="N65" i="52" s="1"/>
  <c r="P65" i="21"/>
  <c r="M65" i="52" s="1"/>
  <c r="O65" i="21"/>
  <c r="L65" i="52" s="1"/>
  <c r="N65" i="27" s="1"/>
  <c r="N65" i="21"/>
  <c r="K65" i="52" s="1"/>
  <c r="M65" i="27" s="1"/>
  <c r="M65" i="21"/>
  <c r="J65" i="52" s="1"/>
  <c r="L65" i="27" s="1"/>
  <c r="L65" i="21"/>
  <c r="I65" i="52" s="1"/>
  <c r="K65" i="21"/>
  <c r="H65" i="52" s="1"/>
  <c r="J65" i="21"/>
  <c r="G65" i="52" s="1"/>
  <c r="I65" i="21"/>
  <c r="F65" i="52" s="1"/>
  <c r="H65" i="21"/>
  <c r="E65" i="52" s="1"/>
  <c r="G65" i="21"/>
  <c r="D65" i="52" s="1"/>
  <c r="F65" i="21"/>
  <c r="C65" i="52" s="1"/>
  <c r="E65" i="21"/>
  <c r="D68" i="21"/>
  <c r="D65" i="21"/>
  <c r="AA24" i="21"/>
  <c r="Z24" i="21"/>
  <c r="Y24" i="21"/>
  <c r="V24" i="52" s="1"/>
  <c r="X24" i="27" s="1"/>
  <c r="X24" i="21"/>
  <c r="U24" i="52" s="1"/>
  <c r="W24" i="27" s="1"/>
  <c r="W24" i="21"/>
  <c r="T24" i="52" s="1"/>
  <c r="V24" i="27" s="1"/>
  <c r="V24" i="21"/>
  <c r="S24" i="52" s="1"/>
  <c r="U24" i="27" s="1"/>
  <c r="U24" i="21"/>
  <c r="R24" i="52" s="1"/>
  <c r="T24" i="27" s="1"/>
  <c r="T24" i="21"/>
  <c r="Q24" i="52" s="1"/>
  <c r="S24" i="27" s="1"/>
  <c r="S24" i="21"/>
  <c r="P24" i="52" s="1"/>
  <c r="R24" i="27" s="1"/>
  <c r="R24" i="21"/>
  <c r="O24" i="52" s="1"/>
  <c r="Q24" i="27" s="1"/>
  <c r="Q24" i="21"/>
  <c r="N24" i="52" s="1"/>
  <c r="P24" i="21"/>
  <c r="M24" i="52" s="1"/>
  <c r="O24" i="27" s="1"/>
  <c r="O24" i="21"/>
  <c r="L24" i="52" s="1"/>
  <c r="N24" i="21"/>
  <c r="K24" i="52" s="1"/>
  <c r="M24" i="27" s="1"/>
  <c r="M24" i="21"/>
  <c r="J24" i="52" s="1"/>
  <c r="L24" i="27" s="1"/>
  <c r="L24" i="21"/>
  <c r="I24" i="52" s="1"/>
  <c r="K24" i="21"/>
  <c r="H24" i="52" s="1"/>
  <c r="J24" i="21"/>
  <c r="G24" i="52" s="1"/>
  <c r="I24" i="21"/>
  <c r="F24" i="52" s="1"/>
  <c r="H24" i="21"/>
  <c r="E24" i="52" s="1"/>
  <c r="G24" i="21"/>
  <c r="D24" i="52" s="1"/>
  <c r="F24" i="21"/>
  <c r="C24" i="52" s="1"/>
  <c r="E24" i="21"/>
  <c r="AA27" i="21"/>
  <c r="Z27" i="21"/>
  <c r="W27" i="52" s="1"/>
  <c r="Y27" i="27" s="1"/>
  <c r="Y27" i="21"/>
  <c r="V27" i="52" s="1"/>
  <c r="X27" i="27" s="1"/>
  <c r="X27" i="21"/>
  <c r="U27" i="52" s="1"/>
  <c r="W27" i="21"/>
  <c r="T27" i="52" s="1"/>
  <c r="V27" i="27" s="1"/>
  <c r="V27" i="21"/>
  <c r="S27" i="52" s="1"/>
  <c r="U27" i="27" s="1"/>
  <c r="U27" i="21"/>
  <c r="R27" i="52" s="1"/>
  <c r="T27" i="27" s="1"/>
  <c r="T27" i="21"/>
  <c r="Q27" i="52" s="1"/>
  <c r="S27" i="27" s="1"/>
  <c r="S27" i="21"/>
  <c r="P27" i="52" s="1"/>
  <c r="R27" i="27" s="1"/>
  <c r="R27" i="21"/>
  <c r="O27" i="52" s="1"/>
  <c r="Q27" i="27" s="1"/>
  <c r="Q27" i="21"/>
  <c r="N27" i="52" s="1"/>
  <c r="P27" i="27" s="1"/>
  <c r="P27" i="21"/>
  <c r="M27" i="52" s="1"/>
  <c r="O27" i="27" s="1"/>
  <c r="O27" i="21"/>
  <c r="L27" i="52" s="1"/>
  <c r="N27" i="27" s="1"/>
  <c r="N27" i="21"/>
  <c r="K27" i="52" s="1"/>
  <c r="M27" i="27" s="1"/>
  <c r="M27" i="21"/>
  <c r="J27" i="52" s="1"/>
  <c r="L27" i="27" s="1"/>
  <c r="L27" i="21"/>
  <c r="I27" i="52" s="1"/>
  <c r="K27" i="21"/>
  <c r="H27" i="52" s="1"/>
  <c r="J27" i="21"/>
  <c r="G27" i="52" s="1"/>
  <c r="I27" i="21"/>
  <c r="F27" i="52" s="1"/>
  <c r="H27" i="21"/>
  <c r="E27" i="52" s="1"/>
  <c r="G27" i="21"/>
  <c r="D27" i="52" s="1"/>
  <c r="F27" i="21"/>
  <c r="C27" i="52" s="1"/>
  <c r="E27" i="21"/>
  <c r="AA29" i="21"/>
  <c r="Z29" i="21"/>
  <c r="W29" i="52" s="1"/>
  <c r="Y29" i="27" s="1"/>
  <c r="Y29" i="21"/>
  <c r="V29" i="52" s="1"/>
  <c r="X29" i="27" s="1"/>
  <c r="X29" i="21"/>
  <c r="U29" i="52" s="1"/>
  <c r="W29" i="27" s="1"/>
  <c r="W29" i="21"/>
  <c r="T29" i="52" s="1"/>
  <c r="V29" i="21"/>
  <c r="S29" i="52" s="1"/>
  <c r="U29" i="27" s="1"/>
  <c r="U29" i="21"/>
  <c r="R29" i="52" s="1"/>
  <c r="T29" i="21"/>
  <c r="Q29" i="52" s="1"/>
  <c r="S29" i="27" s="1"/>
  <c r="S29" i="21"/>
  <c r="P29" i="52" s="1"/>
  <c r="R29" i="27" s="1"/>
  <c r="R29" i="21"/>
  <c r="O29" i="52" s="1"/>
  <c r="Q29" i="27" s="1"/>
  <c r="Q29" i="21"/>
  <c r="N29" i="52" s="1"/>
  <c r="P29" i="27" s="1"/>
  <c r="P29" i="21"/>
  <c r="M29" i="52" s="1"/>
  <c r="O29" i="27" s="1"/>
  <c r="O29" i="21"/>
  <c r="L29" i="52" s="1"/>
  <c r="N29" i="27" s="1"/>
  <c r="N29" i="21"/>
  <c r="K29" i="52" s="1"/>
  <c r="M29" i="27" s="1"/>
  <c r="M29" i="21"/>
  <c r="J29" i="52" s="1"/>
  <c r="L29" i="21"/>
  <c r="I29" i="52" s="1"/>
  <c r="K29" i="27" s="1"/>
  <c r="K29" i="21"/>
  <c r="H29" i="52" s="1"/>
  <c r="J29" i="27" s="1"/>
  <c r="J29" i="21"/>
  <c r="G29" i="52" s="1"/>
  <c r="I29" i="27" s="1"/>
  <c r="I29" i="21"/>
  <c r="F29" i="52" s="1"/>
  <c r="H29" i="27" s="1"/>
  <c r="H29" i="21"/>
  <c r="E29" i="52" s="1"/>
  <c r="G29" i="27" s="1"/>
  <c r="G29" i="21"/>
  <c r="D29" i="52" s="1"/>
  <c r="F29" i="21"/>
  <c r="C29" i="52" s="1"/>
  <c r="E29" i="27" s="1"/>
  <c r="E29" i="21"/>
  <c r="D29" i="21"/>
  <c r="D27" i="21"/>
  <c r="D24" i="21"/>
  <c r="AA49" i="21"/>
  <c r="Z49" i="21"/>
  <c r="W49" i="52" s="1"/>
  <c r="Y49" i="27" s="1"/>
  <c r="Y49" i="21"/>
  <c r="V49" i="52" s="1"/>
  <c r="X49" i="21"/>
  <c r="U49" i="52" s="1"/>
  <c r="W49" i="27" s="1"/>
  <c r="W49" i="21"/>
  <c r="T49" i="52" s="1"/>
  <c r="V49" i="27" s="1"/>
  <c r="V49" i="21"/>
  <c r="S49" i="52" s="1"/>
  <c r="U49" i="27" s="1"/>
  <c r="U49" i="21"/>
  <c r="R49" i="52" s="1"/>
  <c r="T49" i="27" s="1"/>
  <c r="T49" i="21"/>
  <c r="Q49" i="52" s="1"/>
  <c r="S49" i="27" s="1"/>
  <c r="S49" i="21"/>
  <c r="P49" i="52" s="1"/>
  <c r="R49" i="27" s="1"/>
  <c r="R49" i="21"/>
  <c r="O49" i="52" s="1"/>
  <c r="Q49" i="27" s="1"/>
  <c r="Q49" i="21"/>
  <c r="N49" i="52" s="1"/>
  <c r="P49" i="21"/>
  <c r="M49" i="52" s="1"/>
  <c r="O49" i="27" s="1"/>
  <c r="O49" i="21"/>
  <c r="L49" i="52" s="1"/>
  <c r="N49" i="27" s="1"/>
  <c r="N49" i="21"/>
  <c r="K49" i="52" s="1"/>
  <c r="M49" i="27" s="1"/>
  <c r="M49" i="21"/>
  <c r="J49" i="52" s="1"/>
  <c r="L49" i="27" s="1"/>
  <c r="L49" i="21"/>
  <c r="I49" i="52" s="1"/>
  <c r="K49" i="27" s="1"/>
  <c r="K49" i="21"/>
  <c r="H49" i="52" s="1"/>
  <c r="J49" i="27" s="1"/>
  <c r="J49" i="21"/>
  <c r="G49" i="52" s="1"/>
  <c r="I49" i="27" s="1"/>
  <c r="I49" i="21"/>
  <c r="F49" i="52" s="1"/>
  <c r="H49" i="27" s="1"/>
  <c r="H49" i="21"/>
  <c r="E49" i="52" s="1"/>
  <c r="G49" i="27" s="1"/>
  <c r="G49" i="21"/>
  <c r="D49" i="52" s="1"/>
  <c r="F49" i="27" s="1"/>
  <c r="F49" i="21"/>
  <c r="C49" i="52" s="1"/>
  <c r="E49" i="27" s="1"/>
  <c r="E49" i="21"/>
  <c r="D49" i="21"/>
  <c r="AA70" i="21"/>
  <c r="Z70" i="21"/>
  <c r="W70" i="52" s="1"/>
  <c r="Y70" i="27" s="1"/>
  <c r="Y70" i="21"/>
  <c r="V70" i="52" s="1"/>
  <c r="X70" i="21"/>
  <c r="U70" i="52" s="1"/>
  <c r="W70" i="27" s="1"/>
  <c r="W70" i="21"/>
  <c r="T70" i="52" s="1"/>
  <c r="V70" i="27" s="1"/>
  <c r="V70" i="21"/>
  <c r="S70" i="52" s="1"/>
  <c r="U70" i="27" s="1"/>
  <c r="U70" i="21"/>
  <c r="R70" i="52" s="1"/>
  <c r="T70" i="27" s="1"/>
  <c r="T70" i="21"/>
  <c r="Q70" i="52" s="1"/>
  <c r="S70" i="27" s="1"/>
  <c r="S70" i="21"/>
  <c r="P70" i="52" s="1"/>
  <c r="R70" i="27" s="1"/>
  <c r="R70" i="21"/>
  <c r="O70" i="52" s="1"/>
  <c r="Q70" i="27" s="1"/>
  <c r="Q70" i="21"/>
  <c r="N70" i="52" s="1"/>
  <c r="P70" i="21"/>
  <c r="M70" i="52" s="1"/>
  <c r="O70" i="27" s="1"/>
  <c r="O70" i="21"/>
  <c r="L70" i="52" s="1"/>
  <c r="N70" i="27" s="1"/>
  <c r="N70" i="21"/>
  <c r="K70" i="52" s="1"/>
  <c r="M70" i="27" s="1"/>
  <c r="M70" i="21"/>
  <c r="J70" i="52" s="1"/>
  <c r="L70" i="27" s="1"/>
  <c r="L70" i="21"/>
  <c r="I70" i="52" s="1"/>
  <c r="K70" i="27" s="1"/>
  <c r="K70" i="21"/>
  <c r="H70" i="52" s="1"/>
  <c r="J70" i="27" s="1"/>
  <c r="J70" i="21"/>
  <c r="G70" i="52" s="1"/>
  <c r="I70" i="27" s="1"/>
  <c r="I70" i="21"/>
  <c r="F70" i="52" s="1"/>
  <c r="H70" i="21"/>
  <c r="E70" i="52" s="1"/>
  <c r="G70" i="27" s="1"/>
  <c r="G70" i="21"/>
  <c r="D70" i="52" s="1"/>
  <c r="F70" i="27" s="1"/>
  <c r="F70" i="21"/>
  <c r="C70" i="52" s="1"/>
  <c r="E70" i="27" s="1"/>
  <c r="E70" i="21"/>
  <c r="D70" i="21"/>
  <c r="AA8" i="21"/>
  <c r="Z8" i="21"/>
  <c r="W8" i="52" s="1"/>
  <c r="Y8" i="21"/>
  <c r="V8" i="52" s="1"/>
  <c r="X8" i="27" s="1"/>
  <c r="X8" i="21"/>
  <c r="U8" i="52" s="1"/>
  <c r="W8" i="27" s="1"/>
  <c r="W8" i="21"/>
  <c r="T8" i="52" s="1"/>
  <c r="V8" i="27" s="1"/>
  <c r="V8" i="21"/>
  <c r="S8" i="52" s="1"/>
  <c r="U8" i="27" s="1"/>
  <c r="U8" i="21"/>
  <c r="R8" i="52" s="1"/>
  <c r="T8" i="27" s="1"/>
  <c r="T8" i="21"/>
  <c r="Q8" i="52" s="1"/>
  <c r="S8" i="27" s="1"/>
  <c r="S8" i="21"/>
  <c r="P8" i="52" s="1"/>
  <c r="R8" i="27" s="1"/>
  <c r="R8" i="21"/>
  <c r="O8" i="52" s="1"/>
  <c r="Q8" i="27" s="1"/>
  <c r="Q8" i="21"/>
  <c r="N8" i="52" s="1"/>
  <c r="P8" i="21"/>
  <c r="M8" i="52" s="1"/>
  <c r="O8" i="27" s="1"/>
  <c r="O8" i="21"/>
  <c r="L8" i="52" s="1"/>
  <c r="N8" i="27" s="1"/>
  <c r="N8" i="21"/>
  <c r="K8" i="52" s="1"/>
  <c r="M8" i="27" s="1"/>
  <c r="M8" i="21"/>
  <c r="J8" i="52" s="1"/>
  <c r="L8" i="27" s="1"/>
  <c r="L8" i="21"/>
  <c r="I8" i="52" s="1"/>
  <c r="K8" i="27" s="1"/>
  <c r="K8" i="21"/>
  <c r="H8" i="52" s="1"/>
  <c r="J8" i="27" s="1"/>
  <c r="J8" i="21"/>
  <c r="G8" i="52" s="1"/>
  <c r="I8" i="27" s="1"/>
  <c r="I8" i="21"/>
  <c r="F8" i="52" s="1"/>
  <c r="H8" i="27" s="1"/>
  <c r="H8" i="21"/>
  <c r="E8" i="52" s="1"/>
  <c r="G8" i="27" s="1"/>
  <c r="G8" i="21"/>
  <c r="D8" i="52" s="1"/>
  <c r="F8" i="27" s="1"/>
  <c r="F8" i="21"/>
  <c r="C8" i="52" s="1"/>
  <c r="E8" i="27" s="1"/>
  <c r="E8" i="21"/>
  <c r="D8" i="21"/>
  <c r="AA91" i="21"/>
  <c r="Z91" i="21"/>
  <c r="W91" i="52" s="1"/>
  <c r="Y91" i="27" s="1"/>
  <c r="Y91" i="21"/>
  <c r="V91" i="52" s="1"/>
  <c r="X91" i="27" s="1"/>
  <c r="X91" i="21"/>
  <c r="U91" i="52" s="1"/>
  <c r="W91" i="27" s="1"/>
  <c r="W91" i="21"/>
  <c r="T91" i="52" s="1"/>
  <c r="V91" i="27" s="1"/>
  <c r="V91" i="21"/>
  <c r="S91" i="52" s="1"/>
  <c r="U91" i="27" s="1"/>
  <c r="U91" i="21"/>
  <c r="R91" i="52" s="1"/>
  <c r="T91" i="27" s="1"/>
  <c r="T91" i="21"/>
  <c r="Q91" i="52" s="1"/>
  <c r="S91" i="27" s="1"/>
  <c r="S91" i="21"/>
  <c r="P91" i="52" s="1"/>
  <c r="R91" i="27" s="1"/>
  <c r="R91" i="21"/>
  <c r="O91" i="52" s="1"/>
  <c r="Q91" i="27" s="1"/>
  <c r="Q91" i="21"/>
  <c r="N91" i="52" s="1"/>
  <c r="P91" i="27" s="1"/>
  <c r="P91" i="21"/>
  <c r="M91" i="52" s="1"/>
  <c r="O91" i="27" s="1"/>
  <c r="O91" i="21"/>
  <c r="L91" i="52" s="1"/>
  <c r="N91" i="27" s="1"/>
  <c r="N91" i="21"/>
  <c r="K91" i="52" s="1"/>
  <c r="M91" i="27" s="1"/>
  <c r="M91" i="21"/>
  <c r="J91" i="52" s="1"/>
  <c r="L91" i="27" s="1"/>
  <c r="L91" i="21"/>
  <c r="I91" i="52" s="1"/>
  <c r="K91" i="27" s="1"/>
  <c r="K91" i="21"/>
  <c r="H91" i="52" s="1"/>
  <c r="J91" i="27" s="1"/>
  <c r="J91" i="21"/>
  <c r="G91" i="52" s="1"/>
  <c r="I91" i="27" s="1"/>
  <c r="I91" i="21"/>
  <c r="F91" i="52" s="1"/>
  <c r="H91" i="27" s="1"/>
  <c r="H91" i="21"/>
  <c r="E91" i="52" s="1"/>
  <c r="G91" i="27" s="1"/>
  <c r="G91" i="21"/>
  <c r="D91" i="52" s="1"/>
  <c r="F91" i="27" s="1"/>
  <c r="F91" i="21"/>
  <c r="C91" i="52" s="1"/>
  <c r="E91" i="27" s="1"/>
  <c r="E91" i="21"/>
  <c r="AA89" i="21"/>
  <c r="Z89" i="21"/>
  <c r="W89" i="52" s="1"/>
  <c r="Y89" i="27" s="1"/>
  <c r="Y89" i="21"/>
  <c r="V89" i="52" s="1"/>
  <c r="X89" i="27" s="1"/>
  <c r="X89" i="21"/>
  <c r="U89" i="52" s="1"/>
  <c r="W89" i="27" s="1"/>
  <c r="W89" i="21"/>
  <c r="T89" i="52" s="1"/>
  <c r="V89" i="27" s="1"/>
  <c r="V89" i="21"/>
  <c r="S89" i="52" s="1"/>
  <c r="U89" i="27" s="1"/>
  <c r="U89" i="21"/>
  <c r="R89" i="52" s="1"/>
  <c r="T89" i="27" s="1"/>
  <c r="T89" i="21"/>
  <c r="Q89" i="52" s="1"/>
  <c r="S89" i="27" s="1"/>
  <c r="S89" i="21"/>
  <c r="P89" i="52" s="1"/>
  <c r="R89" i="27" s="1"/>
  <c r="R89" i="21"/>
  <c r="O89" i="52" s="1"/>
  <c r="Q89" i="27" s="1"/>
  <c r="Q89" i="21"/>
  <c r="N89" i="52" s="1"/>
  <c r="P89" i="27" s="1"/>
  <c r="P89" i="21"/>
  <c r="M89" i="52" s="1"/>
  <c r="O89" i="27" s="1"/>
  <c r="O89" i="21"/>
  <c r="L89" i="52" s="1"/>
  <c r="N89" i="27" s="1"/>
  <c r="N89" i="21"/>
  <c r="K89" i="52" s="1"/>
  <c r="M89" i="27" s="1"/>
  <c r="M89" i="21"/>
  <c r="J89" i="52" s="1"/>
  <c r="L89" i="27" s="1"/>
  <c r="L89" i="21"/>
  <c r="I89" i="52" s="1"/>
  <c r="K89" i="27" s="1"/>
  <c r="K89" i="21"/>
  <c r="H89" i="52" s="1"/>
  <c r="J89" i="27" s="1"/>
  <c r="J89" i="21"/>
  <c r="G89" i="52" s="1"/>
  <c r="I89" i="27" s="1"/>
  <c r="I89" i="21"/>
  <c r="F89" i="52" s="1"/>
  <c r="H89" i="27" s="1"/>
  <c r="H89" i="21"/>
  <c r="E89" i="52" s="1"/>
  <c r="G89" i="27" s="1"/>
  <c r="G89" i="21"/>
  <c r="D89" i="52" s="1"/>
  <c r="F89" i="27" s="1"/>
  <c r="F89" i="21"/>
  <c r="C89" i="52" s="1"/>
  <c r="E89" i="27" s="1"/>
  <c r="E89" i="21"/>
  <c r="D91" i="21"/>
  <c r="D89" i="21"/>
  <c r="AA86" i="21"/>
  <c r="Z86" i="21"/>
  <c r="W86" i="52"/>
  <c r="Y86" i="27" s="1"/>
  <c r="Y86" i="21"/>
  <c r="V86" i="52" s="1"/>
  <c r="X86" i="27" s="1"/>
  <c r="X86" i="21"/>
  <c r="U86" i="52" s="1"/>
  <c r="W86" i="27" s="1"/>
  <c r="W86" i="21"/>
  <c r="T86" i="52" s="1"/>
  <c r="V86" i="27" s="1"/>
  <c r="V86" i="21"/>
  <c r="S86" i="52" s="1"/>
  <c r="U86" i="27" s="1"/>
  <c r="U86" i="21"/>
  <c r="R86" i="52" s="1"/>
  <c r="T86" i="27" s="1"/>
  <c r="T86" i="21"/>
  <c r="Q86" i="52" s="1"/>
  <c r="S86" i="27" s="1"/>
  <c r="S86" i="21"/>
  <c r="P86" i="52" s="1"/>
  <c r="R86" i="27" s="1"/>
  <c r="R86" i="21"/>
  <c r="O86" i="52" s="1"/>
  <c r="Q86" i="27" s="1"/>
  <c r="Q86" i="21"/>
  <c r="N86" i="52" s="1"/>
  <c r="P86" i="27" s="1"/>
  <c r="P86" i="21"/>
  <c r="M86" i="52" s="1"/>
  <c r="O86" i="27" s="1"/>
  <c r="O86" i="21"/>
  <c r="L86" i="52" s="1"/>
  <c r="N86" i="27" s="1"/>
  <c r="N86" i="21"/>
  <c r="K86" i="52" s="1"/>
  <c r="M86" i="27" s="1"/>
  <c r="M86" i="21"/>
  <c r="J86" i="52" s="1"/>
  <c r="L86" i="27" s="1"/>
  <c r="L86" i="21"/>
  <c r="I86" i="52" s="1"/>
  <c r="K86" i="27" s="1"/>
  <c r="K86" i="21"/>
  <c r="H86" i="52" s="1"/>
  <c r="J86" i="27" s="1"/>
  <c r="J86" i="21"/>
  <c r="G86" i="52" s="1"/>
  <c r="I86" i="27" s="1"/>
  <c r="I86" i="21"/>
  <c r="F86" i="52" s="1"/>
  <c r="H86" i="27" s="1"/>
  <c r="H86" i="21"/>
  <c r="E86" i="52" s="1"/>
  <c r="G86" i="27" s="1"/>
  <c r="G86" i="21"/>
  <c r="D86" i="52" s="1"/>
  <c r="F86" i="27" s="1"/>
  <c r="F86" i="21"/>
  <c r="C86" i="52" s="1"/>
  <c r="E86" i="27" s="1"/>
  <c r="E86" i="21"/>
  <c r="D86" i="21"/>
  <c r="AA84" i="21"/>
  <c r="Z84" i="21"/>
  <c r="W84" i="52"/>
  <c r="Y84" i="27" s="1"/>
  <c r="Y84" i="21"/>
  <c r="V84" i="52" s="1"/>
  <c r="X84" i="27" s="1"/>
  <c r="X84" i="21"/>
  <c r="U84" i="52" s="1"/>
  <c r="W84" i="27" s="1"/>
  <c r="W84" i="21"/>
  <c r="T84" i="52" s="1"/>
  <c r="V84" i="27" s="1"/>
  <c r="V84" i="21"/>
  <c r="S84" i="52" s="1"/>
  <c r="U84" i="27" s="1"/>
  <c r="U84" i="21"/>
  <c r="R84" i="52" s="1"/>
  <c r="T84" i="27" s="1"/>
  <c r="T84" i="21"/>
  <c r="Q84" i="52" s="1"/>
  <c r="S84" i="27" s="1"/>
  <c r="S84" i="21"/>
  <c r="P84" i="52" s="1"/>
  <c r="R84" i="27" s="1"/>
  <c r="R84" i="21"/>
  <c r="O84" i="52" s="1"/>
  <c r="Q84" i="27" s="1"/>
  <c r="Q84" i="21"/>
  <c r="N84" i="52" s="1"/>
  <c r="P84" i="27" s="1"/>
  <c r="P84" i="21"/>
  <c r="M84" i="52" s="1"/>
  <c r="O84" i="27" s="1"/>
  <c r="O84" i="21"/>
  <c r="L84" i="52" s="1"/>
  <c r="N84" i="27" s="1"/>
  <c r="N84" i="21"/>
  <c r="K84" i="52" s="1"/>
  <c r="M84" i="27" s="1"/>
  <c r="M84" i="21"/>
  <c r="J84" i="52" s="1"/>
  <c r="L84" i="27" s="1"/>
  <c r="L84" i="21"/>
  <c r="I84" i="52" s="1"/>
  <c r="K84" i="27" s="1"/>
  <c r="K84" i="21"/>
  <c r="H84" i="52" s="1"/>
  <c r="J84" i="27" s="1"/>
  <c r="J84" i="21"/>
  <c r="G84" i="52" s="1"/>
  <c r="I84" i="27" s="1"/>
  <c r="I84" i="21"/>
  <c r="F84" i="52" s="1"/>
  <c r="H84" i="27" s="1"/>
  <c r="H84" i="21"/>
  <c r="E84" i="52" s="1"/>
  <c r="G84" i="27" s="1"/>
  <c r="G84" i="21"/>
  <c r="D84" i="52" s="1"/>
  <c r="F84" i="27" s="1"/>
  <c r="F84" i="21"/>
  <c r="C84" i="52" s="1"/>
  <c r="E84" i="27" s="1"/>
  <c r="E84" i="21"/>
  <c r="D84" i="21"/>
  <c r="AA83" i="21"/>
  <c r="Z83" i="21"/>
  <c r="W83" i="52" s="1"/>
  <c r="Y83" i="27" s="1"/>
  <c r="Y83" i="21"/>
  <c r="V83" i="52" s="1"/>
  <c r="X83" i="27" s="1"/>
  <c r="X83" i="21"/>
  <c r="U83" i="52" s="1"/>
  <c r="W83" i="27" s="1"/>
  <c r="W83" i="21"/>
  <c r="T83" i="52" s="1"/>
  <c r="V83" i="27" s="1"/>
  <c r="V83" i="21"/>
  <c r="S83" i="52" s="1"/>
  <c r="U83" i="27" s="1"/>
  <c r="U83" i="21"/>
  <c r="R83" i="52" s="1"/>
  <c r="T83" i="27" s="1"/>
  <c r="T83" i="21"/>
  <c r="Q83" i="52" s="1"/>
  <c r="S83" i="27" s="1"/>
  <c r="S83" i="21"/>
  <c r="P83" i="52" s="1"/>
  <c r="R83" i="21"/>
  <c r="O83" i="52" s="1"/>
  <c r="Q83" i="27" s="1"/>
  <c r="Q83" i="21"/>
  <c r="N83" i="52" s="1"/>
  <c r="P83" i="27" s="1"/>
  <c r="P83" i="21"/>
  <c r="M83" i="52" s="1"/>
  <c r="O83" i="27" s="1"/>
  <c r="O83" i="21"/>
  <c r="L83" i="52" s="1"/>
  <c r="N83" i="27" s="1"/>
  <c r="N83" i="21"/>
  <c r="K83" i="52" s="1"/>
  <c r="M83" i="27" s="1"/>
  <c r="M83" i="21"/>
  <c r="J83" i="52" s="1"/>
  <c r="L83" i="27" s="1"/>
  <c r="L83" i="21"/>
  <c r="I83" i="52" s="1"/>
  <c r="K83" i="27" s="1"/>
  <c r="K83" i="21"/>
  <c r="H83" i="52" s="1"/>
  <c r="J83" i="27" s="1"/>
  <c r="J83" i="21"/>
  <c r="G83" i="52" s="1"/>
  <c r="I83" i="27" s="1"/>
  <c r="I83" i="21"/>
  <c r="F83" i="52" s="1"/>
  <c r="H83" i="27" s="1"/>
  <c r="H83" i="21"/>
  <c r="E83" i="52" s="1"/>
  <c r="G83" i="27" s="1"/>
  <c r="G83" i="21"/>
  <c r="D83" i="52" s="1"/>
  <c r="F83" i="27" s="1"/>
  <c r="F83" i="21"/>
  <c r="C83" i="52" s="1"/>
  <c r="E83" i="27" s="1"/>
  <c r="E83" i="21"/>
  <c r="D83" i="21"/>
  <c r="AA82" i="21"/>
  <c r="Z82" i="21"/>
  <c r="Y82" i="21"/>
  <c r="V82" i="52" s="1"/>
  <c r="X82" i="27" s="1"/>
  <c r="X82" i="21"/>
  <c r="U82" i="52" s="1"/>
  <c r="W82" i="27" s="1"/>
  <c r="W82" i="21"/>
  <c r="T82" i="52" s="1"/>
  <c r="V82" i="27" s="1"/>
  <c r="V82" i="21"/>
  <c r="S82" i="52" s="1"/>
  <c r="U82" i="27" s="1"/>
  <c r="U82" i="21"/>
  <c r="R82" i="52" s="1"/>
  <c r="T82" i="27" s="1"/>
  <c r="T82" i="21"/>
  <c r="Q82" i="52" s="1"/>
  <c r="S82" i="27" s="1"/>
  <c r="S82" i="21"/>
  <c r="P82" i="52" s="1"/>
  <c r="R82" i="21"/>
  <c r="O82" i="52" s="1"/>
  <c r="Q82" i="27" s="1"/>
  <c r="Q82" i="21"/>
  <c r="N82" i="52" s="1"/>
  <c r="P82" i="27" s="1"/>
  <c r="P82" i="21"/>
  <c r="M82" i="52" s="1"/>
  <c r="O82" i="27" s="1"/>
  <c r="O82" i="21"/>
  <c r="L82" i="52" s="1"/>
  <c r="N82" i="27" s="1"/>
  <c r="N82" i="21"/>
  <c r="K82" i="52" s="1"/>
  <c r="M82" i="27" s="1"/>
  <c r="M82" i="21"/>
  <c r="J82" i="52" s="1"/>
  <c r="L82" i="27" s="1"/>
  <c r="L82" i="21"/>
  <c r="I82" i="52" s="1"/>
  <c r="K82" i="27" s="1"/>
  <c r="K82" i="21"/>
  <c r="H82" i="52" s="1"/>
  <c r="J82" i="27" s="1"/>
  <c r="J82" i="21"/>
  <c r="G82" i="52" s="1"/>
  <c r="I82" i="27" s="1"/>
  <c r="I82" i="21"/>
  <c r="F82" i="52" s="1"/>
  <c r="H82" i="27" s="1"/>
  <c r="H82" i="21"/>
  <c r="E82" i="52" s="1"/>
  <c r="G82" i="27" s="1"/>
  <c r="G82" i="21"/>
  <c r="D82" i="52" s="1"/>
  <c r="F82" i="27" s="1"/>
  <c r="F82" i="21"/>
  <c r="C82" i="52" s="1"/>
  <c r="E82" i="27" s="1"/>
  <c r="E82" i="21"/>
  <c r="D82" i="21"/>
  <c r="AA56" i="21"/>
  <c r="Z56" i="21"/>
  <c r="W56" i="52"/>
  <c r="Y56" i="27" s="1"/>
  <c r="Y56" i="21"/>
  <c r="V56" i="52" s="1"/>
  <c r="X56" i="27" s="1"/>
  <c r="X56" i="21"/>
  <c r="U56" i="52" s="1"/>
  <c r="W56" i="27" s="1"/>
  <c r="W56" i="21"/>
  <c r="T56" i="52" s="1"/>
  <c r="V56" i="27" s="1"/>
  <c r="V56" i="21"/>
  <c r="S56" i="52" s="1"/>
  <c r="U56" i="27" s="1"/>
  <c r="U56" i="21"/>
  <c r="R56" i="52" s="1"/>
  <c r="T56" i="27" s="1"/>
  <c r="T56" i="21"/>
  <c r="Q56" i="52" s="1"/>
  <c r="S56" i="27" s="1"/>
  <c r="S56" i="21"/>
  <c r="P56" i="52" s="1"/>
  <c r="R56" i="27" s="1"/>
  <c r="R56" i="21"/>
  <c r="O56" i="52" s="1"/>
  <c r="Q56" i="27" s="1"/>
  <c r="Q56" i="21"/>
  <c r="N56" i="52" s="1"/>
  <c r="P56" i="27" s="1"/>
  <c r="P56" i="21"/>
  <c r="M56" i="52" s="1"/>
  <c r="O56" i="27" s="1"/>
  <c r="O56" i="21"/>
  <c r="L56" i="52" s="1"/>
  <c r="N56" i="27" s="1"/>
  <c r="N56" i="21"/>
  <c r="K56" i="52" s="1"/>
  <c r="M56" i="27" s="1"/>
  <c r="M56" i="21"/>
  <c r="J56" i="52" s="1"/>
  <c r="L56" i="27" s="1"/>
  <c r="L56" i="21"/>
  <c r="I56" i="52" s="1"/>
  <c r="K56" i="27" s="1"/>
  <c r="K56" i="21"/>
  <c r="H56" i="52" s="1"/>
  <c r="J56" i="27" s="1"/>
  <c r="J56" i="21"/>
  <c r="G56" i="52" s="1"/>
  <c r="I56" i="27" s="1"/>
  <c r="I56" i="21"/>
  <c r="F56" i="52" s="1"/>
  <c r="H56" i="27" s="1"/>
  <c r="H56" i="21"/>
  <c r="E56" i="52" s="1"/>
  <c r="G56" i="27" s="1"/>
  <c r="G56" i="21"/>
  <c r="D56" i="52" s="1"/>
  <c r="F56" i="27" s="1"/>
  <c r="F56" i="21"/>
  <c r="C56" i="52" s="1"/>
  <c r="E56" i="27" s="1"/>
  <c r="E56" i="21"/>
  <c r="D56" i="21"/>
  <c r="AA55" i="21"/>
  <c r="Z55" i="21"/>
  <c r="W55" i="52" s="1"/>
  <c r="Y55" i="27" s="1"/>
  <c r="Y55" i="21"/>
  <c r="V55" i="52" s="1"/>
  <c r="X55" i="27" s="1"/>
  <c r="X55" i="21"/>
  <c r="U55" i="52" s="1"/>
  <c r="W55" i="27" s="1"/>
  <c r="W55" i="21"/>
  <c r="T55" i="52" s="1"/>
  <c r="V55" i="21"/>
  <c r="S55" i="52" s="1"/>
  <c r="U55" i="27" s="1"/>
  <c r="U55" i="21"/>
  <c r="R55" i="52" s="1"/>
  <c r="T55" i="27" s="1"/>
  <c r="T55" i="21"/>
  <c r="Q55" i="52" s="1"/>
  <c r="S55" i="27" s="1"/>
  <c r="S55" i="21"/>
  <c r="P55" i="52" s="1"/>
  <c r="R55" i="27" s="1"/>
  <c r="R55" i="21"/>
  <c r="O55" i="52" s="1"/>
  <c r="Q55" i="27" s="1"/>
  <c r="Q55" i="21"/>
  <c r="N55" i="52" s="1"/>
  <c r="P55" i="27" s="1"/>
  <c r="P55" i="21"/>
  <c r="M55" i="52" s="1"/>
  <c r="O55" i="27" s="1"/>
  <c r="O55" i="21"/>
  <c r="L55" i="52" s="1"/>
  <c r="N55" i="27" s="1"/>
  <c r="N55" i="21"/>
  <c r="K55" i="52" s="1"/>
  <c r="M55" i="27" s="1"/>
  <c r="M55" i="21"/>
  <c r="J55" i="52" s="1"/>
  <c r="L55" i="21"/>
  <c r="I55" i="52" s="1"/>
  <c r="K55" i="27" s="1"/>
  <c r="K55" i="21"/>
  <c r="H55" i="52" s="1"/>
  <c r="J55" i="27" s="1"/>
  <c r="J55" i="21"/>
  <c r="G55" i="52" s="1"/>
  <c r="I55" i="27" s="1"/>
  <c r="I55" i="21"/>
  <c r="F55" i="52" s="1"/>
  <c r="H55" i="27" s="1"/>
  <c r="H55" i="21"/>
  <c r="E55" i="52" s="1"/>
  <c r="G55" i="27" s="1"/>
  <c r="G55" i="21"/>
  <c r="D55" i="52" s="1"/>
  <c r="F55" i="27" s="1"/>
  <c r="F55" i="21"/>
  <c r="C55" i="52" s="1"/>
  <c r="E55" i="27" s="1"/>
  <c r="E55" i="21"/>
  <c r="D55" i="21"/>
  <c r="AA54" i="21"/>
  <c r="Z54" i="21"/>
  <c r="Y54" i="21"/>
  <c r="V54" i="52" s="1"/>
  <c r="X54" i="27" s="1"/>
  <c r="X54" i="21"/>
  <c r="U54" i="52" s="1"/>
  <c r="W54" i="21"/>
  <c r="T54" i="52" s="1"/>
  <c r="V54" i="27" s="1"/>
  <c r="V54" i="21"/>
  <c r="S54" i="52" s="1"/>
  <c r="U54" i="27" s="1"/>
  <c r="U54" i="21"/>
  <c r="R54" i="52" s="1"/>
  <c r="T54" i="27" s="1"/>
  <c r="T54" i="21"/>
  <c r="Q54" i="52" s="1"/>
  <c r="S54" i="27" s="1"/>
  <c r="S54" i="21"/>
  <c r="P54" i="52" s="1"/>
  <c r="R54" i="27" s="1"/>
  <c r="R54" i="21"/>
  <c r="O54" i="52" s="1"/>
  <c r="Q54" i="21"/>
  <c r="N54" i="52" s="1"/>
  <c r="P54" i="27" s="1"/>
  <c r="P54" i="21"/>
  <c r="M54" i="52" s="1"/>
  <c r="O54" i="27" s="1"/>
  <c r="O54" i="21"/>
  <c r="L54" i="52" s="1"/>
  <c r="N54" i="27" s="1"/>
  <c r="N54" i="21"/>
  <c r="K54" i="52" s="1"/>
  <c r="M54" i="27" s="1"/>
  <c r="M54" i="21"/>
  <c r="J54" i="52" s="1"/>
  <c r="L54" i="27" s="1"/>
  <c r="L54" i="21"/>
  <c r="I54" i="52" s="1"/>
  <c r="K54" i="27" s="1"/>
  <c r="K54" i="21"/>
  <c r="H54" i="52" s="1"/>
  <c r="J54" i="27" s="1"/>
  <c r="J54" i="21"/>
  <c r="G54" i="52" s="1"/>
  <c r="I54" i="27" s="1"/>
  <c r="I54" i="21"/>
  <c r="F54" i="52" s="1"/>
  <c r="H54" i="27" s="1"/>
  <c r="H54" i="21"/>
  <c r="E54" i="52" s="1"/>
  <c r="G54" i="27" s="1"/>
  <c r="G54" i="21"/>
  <c r="D54" i="52" s="1"/>
  <c r="F54" i="27" s="1"/>
  <c r="F54" i="21"/>
  <c r="C54" i="52" s="1"/>
  <c r="E54" i="27" s="1"/>
  <c r="E54" i="21"/>
  <c r="D54" i="21"/>
  <c r="AA48" i="21"/>
  <c r="Z48" i="21"/>
  <c r="Y48" i="21"/>
  <c r="V48" i="52" s="1"/>
  <c r="X48" i="27" s="1"/>
  <c r="X48" i="21"/>
  <c r="U48" i="52" s="1"/>
  <c r="W48" i="27" s="1"/>
  <c r="W48" i="21"/>
  <c r="T48" i="52" s="1"/>
  <c r="V48" i="27" s="1"/>
  <c r="V48" i="21"/>
  <c r="S48" i="52" s="1"/>
  <c r="U48" i="27" s="1"/>
  <c r="U48" i="21"/>
  <c r="R48" i="52" s="1"/>
  <c r="T48" i="27" s="1"/>
  <c r="T48" i="21"/>
  <c r="Q48" i="52" s="1"/>
  <c r="S48" i="21"/>
  <c r="P48" i="52" s="1"/>
  <c r="R48" i="27" s="1"/>
  <c r="R48" i="21"/>
  <c r="O48" i="52" s="1"/>
  <c r="Q48" i="27" s="1"/>
  <c r="Q48" i="21"/>
  <c r="N48" i="52" s="1"/>
  <c r="P48" i="27" s="1"/>
  <c r="P48" i="21"/>
  <c r="M48" i="52" s="1"/>
  <c r="O48" i="27" s="1"/>
  <c r="O48" i="21"/>
  <c r="L48" i="52" s="1"/>
  <c r="N48" i="27" s="1"/>
  <c r="N48" i="21"/>
  <c r="K48" i="52" s="1"/>
  <c r="M48" i="27" s="1"/>
  <c r="M48" i="21"/>
  <c r="J48" i="52" s="1"/>
  <c r="L48" i="27" s="1"/>
  <c r="L48" i="21"/>
  <c r="I48" i="52" s="1"/>
  <c r="K48" i="27" s="1"/>
  <c r="K48" i="21"/>
  <c r="H48" i="52" s="1"/>
  <c r="J48" i="27" s="1"/>
  <c r="J48" i="21"/>
  <c r="G48" i="52" s="1"/>
  <c r="I48" i="27" s="1"/>
  <c r="I48" i="21"/>
  <c r="F48" i="52" s="1"/>
  <c r="H48" i="21"/>
  <c r="E48" i="52" s="1"/>
  <c r="G48" i="27" s="1"/>
  <c r="G48" i="21"/>
  <c r="D48" i="52" s="1"/>
  <c r="F48" i="27" s="1"/>
  <c r="F48" i="21"/>
  <c r="C48" i="52" s="1"/>
  <c r="E48" i="27" s="1"/>
  <c r="E48" i="21"/>
  <c r="D48" i="21"/>
  <c r="AA46" i="21"/>
  <c r="Z46" i="21"/>
  <c r="W46" i="52"/>
  <c r="Y46" i="27" s="1"/>
  <c r="Y46" i="21"/>
  <c r="V46" i="52" s="1"/>
  <c r="X46" i="27" s="1"/>
  <c r="X46" i="21"/>
  <c r="U46" i="52" s="1"/>
  <c r="W46" i="27" s="1"/>
  <c r="W46" i="21"/>
  <c r="T46" i="52" s="1"/>
  <c r="V46" i="27" s="1"/>
  <c r="V46" i="21"/>
  <c r="S46" i="52" s="1"/>
  <c r="U46" i="27" s="1"/>
  <c r="U46" i="21"/>
  <c r="R46" i="52" s="1"/>
  <c r="T46" i="27" s="1"/>
  <c r="T46" i="21"/>
  <c r="Q46" i="52" s="1"/>
  <c r="S46" i="27" s="1"/>
  <c r="S46" i="21"/>
  <c r="P46" i="52" s="1"/>
  <c r="R46" i="27" s="1"/>
  <c r="R46" i="21"/>
  <c r="O46" i="52" s="1"/>
  <c r="Q46" i="27" s="1"/>
  <c r="Q46" i="21"/>
  <c r="N46" i="52" s="1"/>
  <c r="P46" i="27" s="1"/>
  <c r="P46" i="21"/>
  <c r="M46" i="52" s="1"/>
  <c r="O46" i="27" s="1"/>
  <c r="O46" i="21"/>
  <c r="L46" i="52" s="1"/>
  <c r="N46" i="27" s="1"/>
  <c r="N46" i="21"/>
  <c r="K46" i="52" s="1"/>
  <c r="M46" i="27" s="1"/>
  <c r="M46" i="21"/>
  <c r="J46" i="52" s="1"/>
  <c r="L46" i="27" s="1"/>
  <c r="L46" i="21"/>
  <c r="I46" i="52" s="1"/>
  <c r="K46" i="27" s="1"/>
  <c r="K46" i="21"/>
  <c r="H46" i="52" s="1"/>
  <c r="J46" i="27" s="1"/>
  <c r="J46" i="21"/>
  <c r="G46" i="52" s="1"/>
  <c r="I46" i="27" s="1"/>
  <c r="I46" i="21"/>
  <c r="F46" i="52" s="1"/>
  <c r="H46" i="27" s="1"/>
  <c r="H46" i="21"/>
  <c r="E46" i="52" s="1"/>
  <c r="G46" i="27" s="1"/>
  <c r="G46" i="21"/>
  <c r="D46" i="52" s="1"/>
  <c r="F46" i="27" s="1"/>
  <c r="F46" i="21"/>
  <c r="C46" i="52" s="1"/>
  <c r="E46" i="27" s="1"/>
  <c r="E46" i="21"/>
  <c r="D46" i="21"/>
  <c r="AA44" i="21"/>
  <c r="Z44" i="21"/>
  <c r="W44" i="52"/>
  <c r="Y44" i="27" s="1"/>
  <c r="Y44" i="21"/>
  <c r="V44" i="52" s="1"/>
  <c r="X44" i="27" s="1"/>
  <c r="X44" i="21"/>
  <c r="U44" i="52" s="1"/>
  <c r="W44" i="27" s="1"/>
  <c r="W44" i="21"/>
  <c r="T44" i="52" s="1"/>
  <c r="V44" i="27" s="1"/>
  <c r="V44" i="21"/>
  <c r="S44" i="52" s="1"/>
  <c r="U44" i="27" s="1"/>
  <c r="U44" i="21"/>
  <c r="R44" i="52" s="1"/>
  <c r="T44" i="27" s="1"/>
  <c r="T44" i="21"/>
  <c r="Q44" i="52" s="1"/>
  <c r="S44" i="27" s="1"/>
  <c r="S44" i="21"/>
  <c r="P44" i="52" s="1"/>
  <c r="R44" i="27" s="1"/>
  <c r="R44" i="21"/>
  <c r="O44" i="52" s="1"/>
  <c r="Q44" i="27" s="1"/>
  <c r="Q44" i="21"/>
  <c r="N44" i="52" s="1"/>
  <c r="P44" i="27" s="1"/>
  <c r="P44" i="21"/>
  <c r="M44" i="52" s="1"/>
  <c r="O44" i="27" s="1"/>
  <c r="O44" i="21"/>
  <c r="L44" i="52" s="1"/>
  <c r="N44" i="27" s="1"/>
  <c r="N44" i="21"/>
  <c r="K44" i="52" s="1"/>
  <c r="M44" i="27" s="1"/>
  <c r="M44" i="21"/>
  <c r="J44" i="52" s="1"/>
  <c r="L44" i="27" s="1"/>
  <c r="L44" i="21"/>
  <c r="I44" i="52" s="1"/>
  <c r="K44" i="21"/>
  <c r="H44" i="52" s="1"/>
  <c r="J44" i="27" s="1"/>
  <c r="J44" i="21"/>
  <c r="G44" i="52" s="1"/>
  <c r="I44" i="27" s="1"/>
  <c r="I44" i="21"/>
  <c r="F44" i="52" s="1"/>
  <c r="H44" i="27" s="1"/>
  <c r="H44" i="21"/>
  <c r="E44" i="52" s="1"/>
  <c r="G44" i="27" s="1"/>
  <c r="G44" i="21"/>
  <c r="D44" i="52" s="1"/>
  <c r="F44" i="27" s="1"/>
  <c r="F44" i="21"/>
  <c r="C44" i="52" s="1"/>
  <c r="E44" i="27" s="1"/>
  <c r="E44" i="21"/>
  <c r="D44" i="21"/>
  <c r="AA43" i="21"/>
  <c r="Z43" i="21"/>
  <c r="W43" i="52" s="1"/>
  <c r="Y43" i="27" s="1"/>
  <c r="Y43" i="21"/>
  <c r="V43" i="52" s="1"/>
  <c r="X43" i="27" s="1"/>
  <c r="X43" i="21"/>
  <c r="U43" i="52" s="1"/>
  <c r="W43" i="27" s="1"/>
  <c r="W43" i="21"/>
  <c r="T43" i="52" s="1"/>
  <c r="V43" i="27" s="1"/>
  <c r="V43" i="21"/>
  <c r="S43" i="52" s="1"/>
  <c r="U43" i="27" s="1"/>
  <c r="U43" i="21"/>
  <c r="R43" i="52" s="1"/>
  <c r="T43" i="21"/>
  <c r="Q43" i="52" s="1"/>
  <c r="S43" i="27" s="1"/>
  <c r="S43" i="21"/>
  <c r="P43" i="52" s="1"/>
  <c r="R43" i="27" s="1"/>
  <c r="R43" i="21"/>
  <c r="O43" i="52" s="1"/>
  <c r="Q43" i="27" s="1"/>
  <c r="Q43" i="21"/>
  <c r="N43" i="52" s="1"/>
  <c r="P43" i="27" s="1"/>
  <c r="P43" i="21"/>
  <c r="M43" i="52" s="1"/>
  <c r="O43" i="27" s="1"/>
  <c r="O43" i="21"/>
  <c r="L43" i="52" s="1"/>
  <c r="N43" i="27" s="1"/>
  <c r="N43" i="21"/>
  <c r="K43" i="52" s="1"/>
  <c r="M43" i="27" s="1"/>
  <c r="M43" i="21"/>
  <c r="J43" i="52" s="1"/>
  <c r="L43" i="21"/>
  <c r="I43" i="52" s="1"/>
  <c r="K43" i="27" s="1"/>
  <c r="K43" i="21"/>
  <c r="H43" i="52" s="1"/>
  <c r="J43" i="27" s="1"/>
  <c r="J43" i="21"/>
  <c r="G43" i="52" s="1"/>
  <c r="I43" i="27" s="1"/>
  <c r="I43" i="21"/>
  <c r="F43" i="52" s="1"/>
  <c r="H43" i="27" s="1"/>
  <c r="H43" i="21"/>
  <c r="E43" i="52" s="1"/>
  <c r="G43" i="27" s="1"/>
  <c r="G43" i="21"/>
  <c r="D43" i="52" s="1"/>
  <c r="F43" i="27" s="1"/>
  <c r="F43" i="21"/>
  <c r="C43" i="52" s="1"/>
  <c r="E43" i="27" s="1"/>
  <c r="E43" i="21"/>
  <c r="D43" i="21"/>
  <c r="AA42" i="21"/>
  <c r="Z42" i="21"/>
  <c r="W42" i="52" s="1"/>
  <c r="Y42" i="27" s="1"/>
  <c r="Y42" i="21"/>
  <c r="V42" i="52" s="1"/>
  <c r="X42" i="27" s="1"/>
  <c r="X42" i="21"/>
  <c r="U42" i="52" s="1"/>
  <c r="W42" i="27" s="1"/>
  <c r="W42" i="21"/>
  <c r="T42" i="52" s="1"/>
  <c r="V42" i="27" s="1"/>
  <c r="V42" i="21"/>
  <c r="S42" i="52" s="1"/>
  <c r="U42" i="27" s="1"/>
  <c r="U42" i="21"/>
  <c r="R42" i="52" s="1"/>
  <c r="T42" i="27" s="1"/>
  <c r="T42" i="21"/>
  <c r="Q42" i="52" s="1"/>
  <c r="S42" i="27" s="1"/>
  <c r="S42" i="21"/>
  <c r="P42" i="52" s="1"/>
  <c r="R42" i="27" s="1"/>
  <c r="R42" i="21"/>
  <c r="O42" i="52" s="1"/>
  <c r="Q42" i="27" s="1"/>
  <c r="Q42" i="21"/>
  <c r="N42" i="52" s="1"/>
  <c r="P42" i="27" s="1"/>
  <c r="P42" i="21"/>
  <c r="M42" i="52" s="1"/>
  <c r="O42" i="27" s="1"/>
  <c r="O42" i="21"/>
  <c r="L42" i="52" s="1"/>
  <c r="N42" i="27" s="1"/>
  <c r="N42" i="21"/>
  <c r="K42" i="52" s="1"/>
  <c r="M42" i="21"/>
  <c r="J42" i="52" s="1"/>
  <c r="L42" i="27" s="1"/>
  <c r="L42" i="21"/>
  <c r="I42" i="52" s="1"/>
  <c r="K42" i="27" s="1"/>
  <c r="K42" i="21"/>
  <c r="H42" i="52" s="1"/>
  <c r="J42" i="27" s="1"/>
  <c r="J42" i="21"/>
  <c r="G42" i="52" s="1"/>
  <c r="I42" i="27" s="1"/>
  <c r="I42" i="21"/>
  <c r="F42" i="52" s="1"/>
  <c r="H42" i="27" s="1"/>
  <c r="H42" i="21"/>
  <c r="E42" i="52" s="1"/>
  <c r="G42" i="27" s="1"/>
  <c r="G42" i="21"/>
  <c r="D42" i="52" s="1"/>
  <c r="F42" i="27" s="1"/>
  <c r="F42" i="21"/>
  <c r="C42" i="52" s="1"/>
  <c r="E42" i="21"/>
  <c r="D42" i="21"/>
  <c r="AA41" i="21"/>
  <c r="Z41" i="21"/>
  <c r="Y41" i="21"/>
  <c r="V41" i="52" s="1"/>
  <c r="X41" i="27" s="1"/>
  <c r="X41" i="21"/>
  <c r="U41" i="52" s="1"/>
  <c r="W41" i="27" s="1"/>
  <c r="W41" i="21"/>
  <c r="T41" i="52" s="1"/>
  <c r="V41" i="27" s="1"/>
  <c r="V41" i="21"/>
  <c r="S41" i="52" s="1"/>
  <c r="U41" i="21"/>
  <c r="R41" i="52" s="1"/>
  <c r="T41" i="27" s="1"/>
  <c r="T41" i="21"/>
  <c r="Q41" i="52" s="1"/>
  <c r="S41" i="27" s="1"/>
  <c r="S41" i="21"/>
  <c r="P41" i="52" s="1"/>
  <c r="R41" i="27" s="1"/>
  <c r="R41" i="21"/>
  <c r="O41" i="52" s="1"/>
  <c r="Q41" i="27" s="1"/>
  <c r="Q41" i="21"/>
  <c r="N41" i="52" s="1"/>
  <c r="P41" i="27" s="1"/>
  <c r="P41" i="21"/>
  <c r="M41" i="52" s="1"/>
  <c r="O41" i="27" s="1"/>
  <c r="O41" i="21"/>
  <c r="L41" i="52" s="1"/>
  <c r="N41" i="27" s="1"/>
  <c r="N41" i="21"/>
  <c r="K41" i="52" s="1"/>
  <c r="M41" i="27" s="1"/>
  <c r="M41" i="21"/>
  <c r="J41" i="52" s="1"/>
  <c r="L41" i="27" s="1"/>
  <c r="L41" i="21"/>
  <c r="I41" i="52" s="1"/>
  <c r="K41" i="27" s="1"/>
  <c r="K41" i="21"/>
  <c r="H41" i="52" s="1"/>
  <c r="J41" i="27" s="1"/>
  <c r="J41" i="21"/>
  <c r="G41" i="52" s="1"/>
  <c r="I41" i="27" s="1"/>
  <c r="I41" i="21"/>
  <c r="F41" i="52" s="1"/>
  <c r="H41" i="27" s="1"/>
  <c r="H41" i="21"/>
  <c r="E41" i="52" s="1"/>
  <c r="G41" i="27" s="1"/>
  <c r="G41" i="21"/>
  <c r="D41" i="52" s="1"/>
  <c r="F41" i="27" s="1"/>
  <c r="F41" i="21"/>
  <c r="C41" i="52" s="1"/>
  <c r="E41" i="27" s="1"/>
  <c r="E41" i="21"/>
  <c r="D41" i="21"/>
  <c r="AA15" i="21"/>
  <c r="Z15" i="21"/>
  <c r="W15" i="52" s="1"/>
  <c r="Y15" i="27" s="1"/>
  <c r="Y15" i="21"/>
  <c r="V15" i="52" s="1"/>
  <c r="X15" i="27" s="1"/>
  <c r="X15" i="21"/>
  <c r="U15" i="52" s="1"/>
  <c r="W15" i="27" s="1"/>
  <c r="W15" i="21"/>
  <c r="T15" i="52" s="1"/>
  <c r="V15" i="27" s="1"/>
  <c r="V15" i="21"/>
  <c r="S15" i="52" s="1"/>
  <c r="U15" i="27" s="1"/>
  <c r="U15" i="21"/>
  <c r="R15" i="52" s="1"/>
  <c r="T15" i="27" s="1"/>
  <c r="T15" i="21"/>
  <c r="Q15" i="52" s="1"/>
  <c r="S15" i="27" s="1"/>
  <c r="S15" i="21"/>
  <c r="P15" i="52" s="1"/>
  <c r="R15" i="27" s="1"/>
  <c r="R15" i="21"/>
  <c r="O15" i="52" s="1"/>
  <c r="Q15" i="27" s="1"/>
  <c r="Q15" i="21"/>
  <c r="N15" i="52" s="1"/>
  <c r="P15" i="27" s="1"/>
  <c r="P15" i="21"/>
  <c r="M15" i="52" s="1"/>
  <c r="O15" i="27" s="1"/>
  <c r="O15" i="21"/>
  <c r="L15" i="52" s="1"/>
  <c r="N15" i="27" s="1"/>
  <c r="N15" i="21"/>
  <c r="K15" i="52" s="1"/>
  <c r="M15" i="27" s="1"/>
  <c r="M15" i="21"/>
  <c r="J15" i="52" s="1"/>
  <c r="L15" i="27" s="1"/>
  <c r="L15" i="21"/>
  <c r="I15" i="52" s="1"/>
  <c r="K15" i="27" s="1"/>
  <c r="K15" i="21"/>
  <c r="H15" i="52" s="1"/>
  <c r="J15" i="27" s="1"/>
  <c r="J15" i="21"/>
  <c r="G15" i="52" s="1"/>
  <c r="I15" i="27" s="1"/>
  <c r="I15" i="21"/>
  <c r="F15" i="52" s="1"/>
  <c r="H15" i="27" s="1"/>
  <c r="H15" i="21"/>
  <c r="E15" i="52" s="1"/>
  <c r="G15" i="27" s="1"/>
  <c r="G15" i="21"/>
  <c r="D15" i="52" s="1"/>
  <c r="F15" i="27" s="1"/>
  <c r="F15" i="21"/>
  <c r="C15" i="52" s="1"/>
  <c r="E15" i="27" s="1"/>
  <c r="E15" i="21"/>
  <c r="D15" i="21"/>
  <c r="AA14" i="21"/>
  <c r="Z14" i="21"/>
  <c r="W14" i="52" s="1"/>
  <c r="Y14" i="27" s="1"/>
  <c r="Y14" i="21"/>
  <c r="V14" i="52" s="1"/>
  <c r="X14" i="27" s="1"/>
  <c r="X14" i="21"/>
  <c r="U14" i="52" s="1"/>
  <c r="W14" i="27" s="1"/>
  <c r="W14" i="21"/>
  <c r="T14" i="52" s="1"/>
  <c r="V14" i="27" s="1"/>
  <c r="V14" i="21"/>
  <c r="S14" i="52" s="1"/>
  <c r="U14" i="27" s="1"/>
  <c r="U14" i="21"/>
  <c r="R14" i="52" s="1"/>
  <c r="T14" i="27" s="1"/>
  <c r="T14" i="21"/>
  <c r="Q14" i="52" s="1"/>
  <c r="S14" i="21"/>
  <c r="P14" i="52" s="1"/>
  <c r="R14" i="27" s="1"/>
  <c r="R14" i="21"/>
  <c r="O14" i="52" s="1"/>
  <c r="Q14" i="27" s="1"/>
  <c r="Q14" i="21"/>
  <c r="N14" i="52" s="1"/>
  <c r="P14" i="27" s="1"/>
  <c r="P14" i="21"/>
  <c r="M14" i="52" s="1"/>
  <c r="O14" i="27" s="1"/>
  <c r="O14" i="21"/>
  <c r="L14" i="52" s="1"/>
  <c r="N14" i="27" s="1"/>
  <c r="N14" i="21"/>
  <c r="K14" i="52" s="1"/>
  <c r="M14" i="27" s="1"/>
  <c r="M14" i="21"/>
  <c r="J14" i="52" s="1"/>
  <c r="L14" i="27" s="1"/>
  <c r="L14" i="21"/>
  <c r="I14" i="52" s="1"/>
  <c r="K14" i="21"/>
  <c r="H14" i="52" s="1"/>
  <c r="J14" i="27" s="1"/>
  <c r="J14" i="21"/>
  <c r="G14" i="52" s="1"/>
  <c r="I14" i="27" s="1"/>
  <c r="I14" i="21"/>
  <c r="F14" i="52" s="1"/>
  <c r="H14" i="27" s="1"/>
  <c r="H14" i="21"/>
  <c r="E14" i="52" s="1"/>
  <c r="G14" i="27" s="1"/>
  <c r="G14" i="21"/>
  <c r="D14" i="52" s="1"/>
  <c r="F14" i="27" s="1"/>
  <c r="F14" i="21"/>
  <c r="C14" i="52" s="1"/>
  <c r="E14" i="27" s="1"/>
  <c r="E14" i="21"/>
  <c r="D14" i="21"/>
  <c r="AA13" i="21"/>
  <c r="Z13" i="21"/>
  <c r="Y13" i="21"/>
  <c r="V13" i="52" s="1"/>
  <c r="X13" i="27" s="1"/>
  <c r="X13" i="21"/>
  <c r="U13" i="52" s="1"/>
  <c r="W13" i="27" s="1"/>
  <c r="W13" i="21"/>
  <c r="T13" i="52" s="1"/>
  <c r="V13" i="27" s="1"/>
  <c r="V13" i="21"/>
  <c r="S13" i="52" s="1"/>
  <c r="U13" i="27" s="1"/>
  <c r="U13" i="21"/>
  <c r="R13" i="52" s="1"/>
  <c r="T13" i="21"/>
  <c r="Q13" i="52" s="1"/>
  <c r="S13" i="27" s="1"/>
  <c r="S13" i="21"/>
  <c r="P13" i="52" s="1"/>
  <c r="R13" i="27" s="1"/>
  <c r="R13" i="21"/>
  <c r="O13" i="52" s="1"/>
  <c r="Q13" i="27" s="1"/>
  <c r="Q13" i="21"/>
  <c r="N13" i="52" s="1"/>
  <c r="P13" i="27" s="1"/>
  <c r="P13" i="21"/>
  <c r="M13" i="52" s="1"/>
  <c r="O13" i="27" s="1"/>
  <c r="O13" i="21"/>
  <c r="L13" i="52" s="1"/>
  <c r="N13" i="21"/>
  <c r="K13" i="52" s="1"/>
  <c r="M13" i="27" s="1"/>
  <c r="M13" i="21"/>
  <c r="J13" i="52" s="1"/>
  <c r="L13" i="27" s="1"/>
  <c r="L13" i="21"/>
  <c r="I13" i="52" s="1"/>
  <c r="K13" i="27" s="1"/>
  <c r="K13" i="21"/>
  <c r="H13" i="52" s="1"/>
  <c r="J13" i="27" s="1"/>
  <c r="J13" i="21"/>
  <c r="G13" i="52" s="1"/>
  <c r="I13" i="27" s="1"/>
  <c r="I13" i="21"/>
  <c r="F13" i="52" s="1"/>
  <c r="H13" i="27" s="1"/>
  <c r="H13" i="21"/>
  <c r="E13" i="52" s="1"/>
  <c r="G13" i="27" s="1"/>
  <c r="G13" i="21"/>
  <c r="D13" i="52" s="1"/>
  <c r="F13" i="27" s="1"/>
  <c r="F13" i="21"/>
  <c r="C13" i="52" s="1"/>
  <c r="E13" i="27" s="1"/>
  <c r="E13" i="21"/>
  <c r="D13" i="21"/>
  <c r="AA7" i="21"/>
  <c r="Z7" i="21"/>
  <c r="Y7" i="21"/>
  <c r="V7" i="52" s="1"/>
  <c r="X7" i="27" s="1"/>
  <c r="X7" i="21"/>
  <c r="U7" i="52" s="1"/>
  <c r="U9" i="52" s="1"/>
  <c r="W9" i="27" s="1"/>
  <c r="W7" i="21"/>
  <c r="T7" i="52" s="1"/>
  <c r="V7" i="27" s="1"/>
  <c r="V7" i="21"/>
  <c r="S7" i="52" s="1"/>
  <c r="U7" i="27" s="1"/>
  <c r="U7" i="21"/>
  <c r="R7" i="52" s="1"/>
  <c r="T7" i="27" s="1"/>
  <c r="T7" i="21"/>
  <c r="Q7" i="52" s="1"/>
  <c r="S7" i="27" s="1"/>
  <c r="S7" i="21"/>
  <c r="P7" i="52" s="1"/>
  <c r="R7" i="27" s="1"/>
  <c r="R7" i="21"/>
  <c r="O7" i="52" s="1"/>
  <c r="Q7" i="27" s="1"/>
  <c r="Q7" i="21"/>
  <c r="N7" i="52" s="1"/>
  <c r="P7" i="27" s="1"/>
  <c r="P7" i="21"/>
  <c r="M7" i="52" s="1"/>
  <c r="O7" i="27" s="1"/>
  <c r="O7" i="21"/>
  <c r="L7" i="52" s="1"/>
  <c r="N7" i="27" s="1"/>
  <c r="N7" i="21"/>
  <c r="K7" i="52" s="1"/>
  <c r="M7" i="27" s="1"/>
  <c r="M7" i="21"/>
  <c r="J7" i="52" s="1"/>
  <c r="L7" i="27" s="1"/>
  <c r="L7" i="21"/>
  <c r="I7" i="52" s="1"/>
  <c r="K7" i="27" s="1"/>
  <c r="K7" i="21"/>
  <c r="H7" i="52" s="1"/>
  <c r="J7" i="27" s="1"/>
  <c r="J7" i="21"/>
  <c r="G7" i="52" s="1"/>
  <c r="I7" i="27" s="1"/>
  <c r="I7" i="21"/>
  <c r="F7" i="52" s="1"/>
  <c r="H7" i="27" s="1"/>
  <c r="H7" i="21"/>
  <c r="E7" i="52" s="1"/>
  <c r="G7" i="27" s="1"/>
  <c r="G7" i="21"/>
  <c r="D7" i="52" s="1"/>
  <c r="F7" i="27" s="1"/>
  <c r="F7" i="21"/>
  <c r="C7" i="52" s="1"/>
  <c r="E7" i="27" s="1"/>
  <c r="E7" i="21"/>
  <c r="D7" i="21"/>
  <c r="AA6" i="21"/>
  <c r="Z6" i="21"/>
  <c r="Y6" i="21"/>
  <c r="X6" i="21"/>
  <c r="W6" i="21"/>
  <c r="V6" i="21"/>
  <c r="U6" i="21"/>
  <c r="T6" i="21"/>
  <c r="S6" i="21"/>
  <c r="R6" i="21"/>
  <c r="Q6" i="21"/>
  <c r="P6" i="21"/>
  <c r="O6" i="21"/>
  <c r="N6" i="21"/>
  <c r="M6" i="21"/>
  <c r="L6" i="21"/>
  <c r="K6" i="21"/>
  <c r="J6" i="21"/>
  <c r="I6" i="21"/>
  <c r="H6" i="21"/>
  <c r="G6" i="21"/>
  <c r="F6" i="21"/>
  <c r="I52" i="52"/>
  <c r="K52" i="27" s="1"/>
  <c r="Q52" i="52"/>
  <c r="S52" i="27" s="1"/>
  <c r="W103" i="52"/>
  <c r="Y103" i="27" s="1"/>
  <c r="W96" i="52"/>
  <c r="Y96" i="27" s="1"/>
  <c r="W66" i="52"/>
  <c r="Y66" i="27" s="1"/>
  <c r="W73" i="52"/>
  <c r="Y73" i="27" s="1"/>
  <c r="W31" i="52"/>
  <c r="Y31" i="27" s="1"/>
  <c r="G81" i="52"/>
  <c r="I81" i="27" s="1"/>
  <c r="G20" i="52"/>
  <c r="Q26" i="27"/>
  <c r="N31" i="27"/>
  <c r="E31" i="27"/>
  <c r="E67" i="27"/>
  <c r="L77" i="27"/>
  <c r="H77" i="27"/>
  <c r="L55" i="27"/>
  <c r="N68" i="27"/>
  <c r="V68" i="27"/>
  <c r="R83" i="27"/>
  <c r="J50" i="52"/>
  <c r="L50" i="27" s="1"/>
  <c r="Y8" i="27" l="1"/>
  <c r="W2" i="52"/>
  <c r="T25" i="52"/>
  <c r="V25" i="27" s="1"/>
  <c r="C22" i="52"/>
  <c r="E22" i="27" s="1"/>
  <c r="E32" i="27"/>
  <c r="H66" i="52"/>
  <c r="J66" i="27" s="1"/>
  <c r="R50" i="52"/>
  <c r="T50" i="27" s="1"/>
  <c r="L21" i="52"/>
  <c r="L18" i="52" s="1"/>
  <c r="N18" i="27" s="1"/>
  <c r="G63" i="52"/>
  <c r="I63" i="27" s="1"/>
  <c r="O63" i="52"/>
  <c r="Q63" i="27" s="1"/>
  <c r="N81" i="52"/>
  <c r="P81" i="27" s="1"/>
  <c r="T20" i="52"/>
  <c r="V20" i="27" s="1"/>
  <c r="H20" i="52"/>
  <c r="H17" i="52" s="1"/>
  <c r="J17" i="27" s="1"/>
  <c r="J21" i="52"/>
  <c r="R63" i="52"/>
  <c r="T63" i="27" s="1"/>
  <c r="E20" i="52"/>
  <c r="G20" i="27" s="1"/>
  <c r="S52" i="52"/>
  <c r="U52" i="27" s="1"/>
  <c r="K52" i="52"/>
  <c r="M52" i="27" s="1"/>
  <c r="M61" i="52"/>
  <c r="O61" i="27" s="1"/>
  <c r="K66" i="52"/>
  <c r="M66" i="27" s="1"/>
  <c r="G40" i="52"/>
  <c r="I40" i="27" s="1"/>
  <c r="O40" i="52"/>
  <c r="Q40" i="27" s="1"/>
  <c r="S62" i="52"/>
  <c r="S59" i="52" s="1"/>
  <c r="U59" i="27" s="1"/>
  <c r="L52" i="52"/>
  <c r="N52" i="27" s="1"/>
  <c r="E63" i="52"/>
  <c r="G63" i="27" s="1"/>
  <c r="M63" i="52"/>
  <c r="O63" i="27" s="1"/>
  <c r="U63" i="52"/>
  <c r="W63" i="27" s="1"/>
  <c r="D52" i="52"/>
  <c r="F52" i="27" s="1"/>
  <c r="V40" i="52"/>
  <c r="J25" i="52"/>
  <c r="L25" i="27" s="1"/>
  <c r="K22" i="52"/>
  <c r="M22" i="27" s="1"/>
  <c r="U61" i="52"/>
  <c r="U58" i="52" s="1"/>
  <c r="W58" i="27" s="1"/>
  <c r="S22" i="52"/>
  <c r="U22" i="27" s="1"/>
  <c r="V66" i="52"/>
  <c r="X66" i="27" s="1"/>
  <c r="Q25" i="52"/>
  <c r="S25" i="27" s="1"/>
  <c r="U66" i="52"/>
  <c r="W66" i="27" s="1"/>
  <c r="M66" i="52"/>
  <c r="O66" i="27" s="1"/>
  <c r="E61" i="52"/>
  <c r="G61" i="27" s="1"/>
  <c r="F61" i="52"/>
  <c r="F58" i="52" s="1"/>
  <c r="H58" i="27" s="1"/>
  <c r="C61" i="52"/>
  <c r="E61" i="27" s="1"/>
  <c r="S25" i="52"/>
  <c r="U25" i="27" s="1"/>
  <c r="S20" i="52"/>
  <c r="S17" i="52" s="1"/>
  <c r="U22" i="52"/>
  <c r="W22" i="27" s="1"/>
  <c r="T62" i="52"/>
  <c r="T59" i="52" s="1"/>
  <c r="V59" i="27" s="1"/>
  <c r="K63" i="52"/>
  <c r="M63" i="27" s="1"/>
  <c r="O66" i="52"/>
  <c r="Q66" i="27" s="1"/>
  <c r="L62" i="52"/>
  <c r="N62" i="27" s="1"/>
  <c r="O20" i="52"/>
  <c r="Q20" i="27" s="1"/>
  <c r="K61" i="52"/>
  <c r="M61" i="27" s="1"/>
  <c r="I33" i="27"/>
  <c r="H61" i="52"/>
  <c r="H58" i="52" s="1"/>
  <c r="J58" i="27" s="1"/>
  <c r="P20" i="52"/>
  <c r="P17" i="52" s="1"/>
  <c r="R17" i="27" s="1"/>
  <c r="Q33" i="27"/>
  <c r="P25" i="52"/>
  <c r="R25" i="27" s="1"/>
  <c r="D20" i="52"/>
  <c r="F20" i="27" s="1"/>
  <c r="Q62" i="52"/>
  <c r="Q59" i="52" s="1"/>
  <c r="S59" i="27" s="1"/>
  <c r="R21" i="52"/>
  <c r="R18" i="52" s="1"/>
  <c r="T18" i="27" s="1"/>
  <c r="L22" i="52"/>
  <c r="N22" i="27" s="1"/>
  <c r="T22" i="52"/>
  <c r="V22" i="27" s="1"/>
  <c r="R22" i="52"/>
  <c r="T22" i="27" s="1"/>
  <c r="J61" i="52"/>
  <c r="R61" i="52"/>
  <c r="R58" i="52" s="1"/>
  <c r="T58" i="27" s="1"/>
  <c r="N20" i="52"/>
  <c r="P20" i="27" s="1"/>
  <c r="N61" i="52"/>
  <c r="P61" i="27" s="1"/>
  <c r="R66" i="52"/>
  <c r="T66" i="27" s="1"/>
  <c r="N63" i="52"/>
  <c r="P63" i="27" s="1"/>
  <c r="V20" i="52"/>
  <c r="X20" i="27" s="1"/>
  <c r="J52" i="52"/>
  <c r="L52" i="27" s="1"/>
  <c r="F81" i="52"/>
  <c r="U81" i="52"/>
  <c r="N17" i="52"/>
  <c r="P17" i="27" s="1"/>
  <c r="O22" i="52"/>
  <c r="Q22" i="27" s="1"/>
  <c r="N11" i="52"/>
  <c r="P11" i="27" s="1"/>
  <c r="O50" i="52"/>
  <c r="Q50" i="27" s="1"/>
  <c r="K81" i="52"/>
  <c r="M81" i="27" s="1"/>
  <c r="P52" i="52"/>
  <c r="R52" i="27" s="1"/>
  <c r="D9" i="52"/>
  <c r="F9" i="27" s="1"/>
  <c r="C11" i="52"/>
  <c r="E11" i="27" s="1"/>
  <c r="J11" i="52"/>
  <c r="V81" i="52"/>
  <c r="V80" i="52" s="1"/>
  <c r="X80" i="27" s="1"/>
  <c r="U20" i="52"/>
  <c r="U17" i="52" s="1"/>
  <c r="W17" i="27" s="1"/>
  <c r="N25" i="52"/>
  <c r="P25" i="27" s="1"/>
  <c r="O33" i="27"/>
  <c r="M81" i="52"/>
  <c r="W81" i="52"/>
  <c r="Y81" i="27" s="1"/>
  <c r="W82" i="52"/>
  <c r="Y82" i="27" s="1"/>
  <c r="W7" i="52"/>
  <c r="W9" i="52"/>
  <c r="Y9" i="27" s="1"/>
  <c r="W54" i="52"/>
  <c r="Y54" i="27" s="1"/>
  <c r="W52" i="52"/>
  <c r="Y52" i="27" s="1"/>
  <c r="W13" i="52"/>
  <c r="Y13" i="27" s="1"/>
  <c r="C9" i="52"/>
  <c r="E9" i="27" s="1"/>
  <c r="Q63" i="52"/>
  <c r="S63" i="27" s="1"/>
  <c r="W58" i="52"/>
  <c r="Y58" i="27" s="1"/>
  <c r="H50" i="52"/>
  <c r="J50" i="27" s="1"/>
  <c r="T52" i="52"/>
  <c r="V52" i="27" s="1"/>
  <c r="W25" i="52"/>
  <c r="Y25" i="27" s="1"/>
  <c r="I81" i="52"/>
  <c r="K81" i="27" s="1"/>
  <c r="H81" i="52"/>
  <c r="F11" i="52"/>
  <c r="H11" i="27" s="1"/>
  <c r="D81" i="52"/>
  <c r="D66" i="52"/>
  <c r="F66" i="27" s="1"/>
  <c r="R20" i="52"/>
  <c r="P66" i="52"/>
  <c r="R66" i="27" s="1"/>
  <c r="I40" i="52"/>
  <c r="K40" i="27" s="1"/>
  <c r="L9" i="52"/>
  <c r="N9" i="27" s="1"/>
  <c r="O21" i="52"/>
  <c r="O18" i="52" s="1"/>
  <c r="Q18" i="27" s="1"/>
  <c r="V11" i="52"/>
  <c r="X11" i="27" s="1"/>
  <c r="Q40" i="52"/>
  <c r="Q39" i="52" s="1"/>
  <c r="S39" i="27" s="1"/>
  <c r="T9" i="52"/>
  <c r="V9" i="27" s="1"/>
  <c r="P11" i="52"/>
  <c r="K50" i="52"/>
  <c r="M50" i="27" s="1"/>
  <c r="D61" i="52"/>
  <c r="D58" i="52" s="1"/>
  <c r="F58" i="27" s="1"/>
  <c r="T61" i="52"/>
  <c r="V61" i="27" s="1"/>
  <c r="G66" i="52"/>
  <c r="I66" i="27" s="1"/>
  <c r="N40" i="52"/>
  <c r="T66" i="52"/>
  <c r="V66" i="27" s="1"/>
  <c r="E40" i="52"/>
  <c r="G40" i="27" s="1"/>
  <c r="F20" i="52"/>
  <c r="H20" i="27" s="1"/>
  <c r="J20" i="52"/>
  <c r="J19" i="52" s="1"/>
  <c r="L19" i="27" s="1"/>
  <c r="P9" i="52"/>
  <c r="R9" i="27" s="1"/>
  <c r="R25" i="52"/>
  <c r="T25" i="27" s="1"/>
  <c r="H9" i="52"/>
  <c r="J9" i="27" s="1"/>
  <c r="L81" i="52"/>
  <c r="L66" i="52"/>
  <c r="N66" i="27" s="1"/>
  <c r="J22" i="52"/>
  <c r="L22" i="27" s="1"/>
  <c r="W63" i="52"/>
  <c r="Y63" i="27" s="1"/>
  <c r="F40" i="52"/>
  <c r="H40" i="27" s="1"/>
  <c r="T40" i="52"/>
  <c r="L61" i="52"/>
  <c r="I20" i="52"/>
  <c r="K20" i="27" s="1"/>
  <c r="L63" i="52"/>
  <c r="N63" i="27" s="1"/>
  <c r="G61" i="52"/>
  <c r="W26" i="27"/>
  <c r="T63" i="52"/>
  <c r="V63" i="27" s="1"/>
  <c r="F64" i="27"/>
  <c r="L74" i="27"/>
  <c r="I67" i="27"/>
  <c r="V64" i="27"/>
  <c r="O61" i="52"/>
  <c r="Q20" i="52"/>
  <c r="S20" i="27" s="1"/>
  <c r="Q54" i="27"/>
  <c r="O52" i="52"/>
  <c r="Q52" i="27" s="1"/>
  <c r="S67" i="27"/>
  <c r="Q66" i="52"/>
  <c r="S66" i="27" s="1"/>
  <c r="O23" i="27"/>
  <c r="M22" i="52"/>
  <c r="O22" i="27" s="1"/>
  <c r="M20" i="52"/>
  <c r="R64" i="27"/>
  <c r="P63" i="52"/>
  <c r="R63" i="27" s="1"/>
  <c r="P61" i="52"/>
  <c r="R31" i="27"/>
  <c r="I73" i="27"/>
  <c r="L75" i="27"/>
  <c r="V22" i="52"/>
  <c r="X22" i="27" s="1"/>
  <c r="H48" i="27"/>
  <c r="F50" i="52"/>
  <c r="H50" i="27" s="1"/>
  <c r="K64" i="27"/>
  <c r="I63" i="52"/>
  <c r="K63" i="27" s="1"/>
  <c r="I61" i="52"/>
  <c r="P32" i="27"/>
  <c r="X32" i="27"/>
  <c r="X35" i="27"/>
  <c r="J36" i="27"/>
  <c r="K77" i="27"/>
  <c r="X64" i="27"/>
  <c r="V63" i="52"/>
  <c r="X63" i="27" s="1"/>
  <c r="K14" i="27"/>
  <c r="M42" i="27"/>
  <c r="K40" i="52"/>
  <c r="K44" i="27"/>
  <c r="P70" i="27"/>
  <c r="N52" i="52"/>
  <c r="P52" i="27" s="1"/>
  <c r="P49" i="27"/>
  <c r="N50" i="52"/>
  <c r="P50" i="27" s="1"/>
  <c r="X49" i="27"/>
  <c r="V50" i="52"/>
  <c r="X50" i="27" s="1"/>
  <c r="F29" i="27"/>
  <c r="D11" i="52"/>
  <c r="F11" i="27" s="1"/>
  <c r="V29" i="27"/>
  <c r="T11" i="52"/>
  <c r="W27" i="27"/>
  <c r="U25" i="52"/>
  <c r="W25" i="27" s="1"/>
  <c r="P24" i="27"/>
  <c r="N22" i="52"/>
  <c r="P22" i="27" s="1"/>
  <c r="H68" i="27"/>
  <c r="F66" i="52"/>
  <c r="H66" i="27" s="1"/>
  <c r="P68" i="27"/>
  <c r="N66" i="52"/>
  <c r="P66" i="27" s="1"/>
  <c r="E37" i="27"/>
  <c r="M31" i="27"/>
  <c r="T43" i="27"/>
  <c r="R40" i="52"/>
  <c r="W81" i="27"/>
  <c r="U80" i="52"/>
  <c r="W80" i="27" s="1"/>
  <c r="P8" i="27"/>
  <c r="N9" i="52"/>
  <c r="P9" i="27" s="1"/>
  <c r="H70" i="27"/>
  <c r="F52" i="52"/>
  <c r="X70" i="27"/>
  <c r="V52" i="52"/>
  <c r="G76" i="27"/>
  <c r="G74" i="27"/>
  <c r="N13" i="27"/>
  <c r="L11" i="52"/>
  <c r="S48" i="27"/>
  <c r="Q50" i="52"/>
  <c r="S50" i="27" s="1"/>
  <c r="I20" i="27"/>
  <c r="G17" i="52"/>
  <c r="I17" i="27" s="1"/>
  <c r="S14" i="27"/>
  <c r="F77" i="27"/>
  <c r="F74" i="27"/>
  <c r="N26" i="27"/>
  <c r="L20" i="52"/>
  <c r="N20" i="27" s="1"/>
  <c r="L25" i="52"/>
  <c r="N25" i="27" s="1"/>
  <c r="T13" i="27"/>
  <c r="R11" i="52"/>
  <c r="E42" i="27"/>
  <c r="C40" i="52"/>
  <c r="L43" i="27"/>
  <c r="J40" i="52"/>
  <c r="J39" i="52" s="1"/>
  <c r="L39" i="27" s="1"/>
  <c r="H52" i="52"/>
  <c r="W54" i="27"/>
  <c r="U52" i="52"/>
  <c r="W52" i="27" s="1"/>
  <c r="V55" i="27"/>
  <c r="R82" i="27"/>
  <c r="P81" i="52"/>
  <c r="E72" i="27"/>
  <c r="C74" i="52"/>
  <c r="H31" i="27"/>
  <c r="W31" i="27"/>
  <c r="H11" i="52"/>
  <c r="J11" i="27" s="1"/>
  <c r="M50" i="52"/>
  <c r="O50" i="27" s="1"/>
  <c r="Q81" i="52"/>
  <c r="M25" i="52"/>
  <c r="O25" i="27" s="1"/>
  <c r="J63" i="52"/>
  <c r="L63" i="27" s="1"/>
  <c r="Q61" i="52"/>
  <c r="J9" i="52"/>
  <c r="L9" i="27" s="1"/>
  <c r="V9" i="52"/>
  <c r="X9" i="27" s="1"/>
  <c r="T50" i="52"/>
  <c r="V50" i="27" s="1"/>
  <c r="R52" i="52"/>
  <c r="T52" i="27" s="1"/>
  <c r="R81" i="52"/>
  <c r="K20" i="52"/>
  <c r="Q22" i="52"/>
  <c r="S22" i="27" s="1"/>
  <c r="G80" i="52"/>
  <c r="I80" i="27" s="1"/>
  <c r="R9" i="52"/>
  <c r="T9" i="27" s="1"/>
  <c r="E11" i="52"/>
  <c r="G11" i="27" s="1"/>
  <c r="D50" i="52"/>
  <c r="F50" i="27" s="1"/>
  <c r="S81" i="52"/>
  <c r="K25" i="52"/>
  <c r="M25" i="27" s="1"/>
  <c r="U40" i="52"/>
  <c r="F9" i="52"/>
  <c r="H9" i="27" s="1"/>
  <c r="S40" i="52"/>
  <c r="U40" i="27" s="1"/>
  <c r="G27" i="27"/>
  <c r="E25" i="52"/>
  <c r="G25" i="27" s="1"/>
  <c r="F21" i="52"/>
  <c r="F18" i="52" s="1"/>
  <c r="H24" i="27"/>
  <c r="F22" i="52"/>
  <c r="H22" i="27" s="1"/>
  <c r="F62" i="52"/>
  <c r="H65" i="27"/>
  <c r="F63" i="52"/>
  <c r="H63" i="27" s="1"/>
  <c r="H27" i="27"/>
  <c r="F25" i="52"/>
  <c r="H25" i="27" s="1"/>
  <c r="I27" i="27"/>
  <c r="G25" i="52"/>
  <c r="I25" i="27" s="1"/>
  <c r="J24" i="27"/>
  <c r="H21" i="52"/>
  <c r="H22" i="52"/>
  <c r="J22" i="27" s="1"/>
  <c r="G21" i="52"/>
  <c r="I24" i="27"/>
  <c r="G22" i="52"/>
  <c r="I22" i="27" s="1"/>
  <c r="J27" i="27"/>
  <c r="H25" i="52"/>
  <c r="J25" i="27" s="1"/>
  <c r="I21" i="52"/>
  <c r="K24" i="27"/>
  <c r="I22" i="52"/>
  <c r="K22" i="27" s="1"/>
  <c r="J65" i="27"/>
  <c r="H62" i="52"/>
  <c r="H59" i="52" s="1"/>
  <c r="J59" i="27" s="1"/>
  <c r="H63" i="52"/>
  <c r="J63" i="27" s="1"/>
  <c r="K68" i="27"/>
  <c r="I66" i="52"/>
  <c r="K66" i="27" s="1"/>
  <c r="W41" i="52"/>
  <c r="Y41" i="27" s="1"/>
  <c r="K27" i="27"/>
  <c r="I25" i="52"/>
  <c r="K25" i="27" s="1"/>
  <c r="W22" i="52"/>
  <c r="Y22" i="27" s="1"/>
  <c r="W24" i="52"/>
  <c r="W3" i="52" s="1"/>
  <c r="W19" i="52"/>
  <c r="Y19" i="27" s="1"/>
  <c r="W11" i="52"/>
  <c r="Y11" i="27" s="1"/>
  <c r="W90" i="52"/>
  <c r="Y90" i="27" s="1"/>
  <c r="E68" i="27"/>
  <c r="C66" i="52"/>
  <c r="E66" i="27" s="1"/>
  <c r="E27" i="27"/>
  <c r="C25" i="52"/>
  <c r="E25" i="27" s="1"/>
  <c r="D21" i="52"/>
  <c r="F24" i="27"/>
  <c r="D22" i="52"/>
  <c r="F22" i="27" s="1"/>
  <c r="C62" i="52"/>
  <c r="E65" i="27"/>
  <c r="C63" i="52"/>
  <c r="E63" i="27" s="1"/>
  <c r="L21" i="27"/>
  <c r="J18" i="52"/>
  <c r="S39" i="52"/>
  <c r="U39" i="27" s="1"/>
  <c r="W50" i="52"/>
  <c r="Y50" i="27" s="1"/>
  <c r="W48" i="52"/>
  <c r="Y48" i="27" s="1"/>
  <c r="F27" i="27"/>
  <c r="D25" i="52"/>
  <c r="F25" i="27" s="1"/>
  <c r="E21" i="52"/>
  <c r="G24" i="27"/>
  <c r="E22" i="52"/>
  <c r="G22" i="27" s="1"/>
  <c r="G68" i="27"/>
  <c r="E66" i="52"/>
  <c r="G66" i="27" s="1"/>
  <c r="T61" i="27"/>
  <c r="L40" i="52"/>
  <c r="G9" i="52"/>
  <c r="I9" i="27" s="1"/>
  <c r="M9" i="52"/>
  <c r="O9" i="27" s="1"/>
  <c r="I11" i="52"/>
  <c r="O11" i="52"/>
  <c r="U11" i="52"/>
  <c r="P40" i="52"/>
  <c r="E50" i="52"/>
  <c r="G50" i="27" s="1"/>
  <c r="L50" i="52"/>
  <c r="N50" i="27" s="1"/>
  <c r="S50" i="52"/>
  <c r="U50" i="27" s="1"/>
  <c r="C52" i="52"/>
  <c r="G52" i="52"/>
  <c r="I52" i="27" s="1"/>
  <c r="E81" i="52"/>
  <c r="T81" i="52"/>
  <c r="C21" i="52"/>
  <c r="E24" i="27"/>
  <c r="N21" i="52"/>
  <c r="N18" i="52" s="1"/>
  <c r="V25" i="52"/>
  <c r="X25" i="27" s="1"/>
  <c r="S61" i="52"/>
  <c r="S63" i="52"/>
  <c r="U63" i="27" s="1"/>
  <c r="U64" i="27"/>
  <c r="W7" i="27"/>
  <c r="U65" i="27"/>
  <c r="L29" i="27"/>
  <c r="J33" i="52"/>
  <c r="T29" i="27"/>
  <c r="G11" i="52"/>
  <c r="U21" i="52"/>
  <c r="P22" i="52"/>
  <c r="R22" i="27" s="1"/>
  <c r="C20" i="52"/>
  <c r="O25" i="52"/>
  <c r="Q25" i="27" s="1"/>
  <c r="J62" i="52"/>
  <c r="N24" i="27"/>
  <c r="K9" i="52"/>
  <c r="M9" i="27" s="1"/>
  <c r="D40" i="52"/>
  <c r="C50" i="52"/>
  <c r="E50" i="27" s="1"/>
  <c r="I50" i="52"/>
  <c r="K50" i="27" s="1"/>
  <c r="P50" i="52"/>
  <c r="R50" i="27" s="1"/>
  <c r="M52" i="52"/>
  <c r="O52" i="27" s="1"/>
  <c r="D62" i="52"/>
  <c r="D59" i="52" s="1"/>
  <c r="F59" i="27" s="1"/>
  <c r="F65" i="27"/>
  <c r="D63" i="52"/>
  <c r="F63" i="27" s="1"/>
  <c r="P21" i="52"/>
  <c r="P18" i="52" s="1"/>
  <c r="R18" i="27" s="1"/>
  <c r="K62" i="52"/>
  <c r="E62" i="52"/>
  <c r="G65" i="27"/>
  <c r="O65" i="27"/>
  <c r="M62" i="52"/>
  <c r="W65" i="27"/>
  <c r="U62" i="52"/>
  <c r="V21" i="52"/>
  <c r="V18" i="52" s="1"/>
  <c r="T17" i="52"/>
  <c r="O35" i="27"/>
  <c r="E9" i="52"/>
  <c r="G9" i="27" s="1"/>
  <c r="I9" i="52"/>
  <c r="K9" i="27" s="1"/>
  <c r="O9" i="52"/>
  <c r="Q9" i="27" s="1"/>
  <c r="S9" i="52"/>
  <c r="U9" i="27" s="1"/>
  <c r="M11" i="52"/>
  <c r="S11" i="52"/>
  <c r="G50" i="52"/>
  <c r="I50" i="27" s="1"/>
  <c r="E52" i="52"/>
  <c r="C81" i="52"/>
  <c r="O81" i="52"/>
  <c r="N62" i="52"/>
  <c r="P65" i="27"/>
  <c r="X65" i="27"/>
  <c r="V62" i="52"/>
  <c r="K21" i="52"/>
  <c r="Q21" i="52"/>
  <c r="V61" i="52"/>
  <c r="J66" i="52"/>
  <c r="L66" i="27" s="1"/>
  <c r="U41" i="27"/>
  <c r="G62" i="52"/>
  <c r="I65" i="27"/>
  <c r="O62" i="52"/>
  <c r="Q65" i="27"/>
  <c r="S21" i="52"/>
  <c r="K11" i="52"/>
  <c r="Q11" i="52"/>
  <c r="H40" i="52"/>
  <c r="U50" i="52"/>
  <c r="W50" i="27" s="1"/>
  <c r="J81" i="52"/>
  <c r="R65" i="27"/>
  <c r="P62" i="52"/>
  <c r="M21" i="52"/>
  <c r="R62" i="52"/>
  <c r="S66" i="52"/>
  <c r="U66" i="27" s="1"/>
  <c r="U67" i="27"/>
  <c r="K65" i="27"/>
  <c r="I62" i="52"/>
  <c r="Q9" i="52"/>
  <c r="S9" i="27" s="1"/>
  <c r="T21" i="52"/>
  <c r="M40" i="52"/>
  <c r="W17" i="52"/>
  <c r="Y17" i="27" s="1"/>
  <c r="W107" i="52"/>
  <c r="Y107" i="27" s="1"/>
  <c r="W20" i="52"/>
  <c r="Y7" i="27" l="1"/>
  <c r="W1" i="52"/>
  <c r="Y20" i="27"/>
  <c r="W4" i="52"/>
  <c r="Y24" i="27"/>
  <c r="Y32" i="27"/>
  <c r="U62" i="27"/>
  <c r="N21" i="27"/>
  <c r="F39" i="52"/>
  <c r="H39" i="27" s="1"/>
  <c r="J20" i="27"/>
  <c r="N80" i="52"/>
  <c r="P80" i="27" s="1"/>
  <c r="S19" i="52"/>
  <c r="U19" i="27" s="1"/>
  <c r="L60" i="52"/>
  <c r="N60" i="27" s="1"/>
  <c r="U20" i="27"/>
  <c r="H61" i="27"/>
  <c r="E17" i="52"/>
  <c r="G17" i="27" s="1"/>
  <c r="E58" i="52"/>
  <c r="G58" i="27" s="1"/>
  <c r="M58" i="52"/>
  <c r="O58" i="27" s="1"/>
  <c r="J61" i="27"/>
  <c r="I35" i="27"/>
  <c r="G39" i="52"/>
  <c r="I39" i="27" s="1"/>
  <c r="L90" i="52"/>
  <c r="N90" i="27" s="1"/>
  <c r="C58" i="52"/>
  <c r="E58" i="27" s="1"/>
  <c r="C60" i="52"/>
  <c r="C57" i="52" s="1"/>
  <c r="E57" i="27" s="1"/>
  <c r="S40" i="27"/>
  <c r="O17" i="52"/>
  <c r="Q17" i="27" s="1"/>
  <c r="W61" i="27"/>
  <c r="W80" i="52"/>
  <c r="Y80" i="27" s="1"/>
  <c r="E39" i="52"/>
  <c r="G39" i="27" s="1"/>
  <c r="I39" i="52"/>
  <c r="K39" i="27" s="1"/>
  <c r="T21" i="27"/>
  <c r="D90" i="52"/>
  <c r="F90" i="27" s="1"/>
  <c r="O39" i="52"/>
  <c r="Q39" i="27" s="1"/>
  <c r="K58" i="52"/>
  <c r="M58" i="27" s="1"/>
  <c r="V39" i="52"/>
  <c r="X39" i="27" s="1"/>
  <c r="X40" i="27"/>
  <c r="X81" i="27"/>
  <c r="N11" i="27"/>
  <c r="V62" i="27"/>
  <c r="J60" i="52"/>
  <c r="L60" i="27" s="1"/>
  <c r="R20" i="27"/>
  <c r="D17" i="52"/>
  <c r="F17" i="27" s="1"/>
  <c r="L59" i="52"/>
  <c r="N59" i="27" s="1"/>
  <c r="F76" i="27"/>
  <c r="Q35" i="27"/>
  <c r="S62" i="27"/>
  <c r="R19" i="52"/>
  <c r="T19" i="27" s="1"/>
  <c r="N58" i="52"/>
  <c r="P58" i="27" s="1"/>
  <c r="Q21" i="27"/>
  <c r="F17" i="52"/>
  <c r="H17" i="27" s="1"/>
  <c r="V17" i="52"/>
  <c r="X17" i="27" s="1"/>
  <c r="L76" i="27"/>
  <c r="L19" i="52"/>
  <c r="N19" i="27" s="1"/>
  <c r="L61" i="27"/>
  <c r="J58" i="52"/>
  <c r="L58" i="27" s="1"/>
  <c r="O19" i="52"/>
  <c r="Q19" i="27" s="1"/>
  <c r="F61" i="27"/>
  <c r="H81" i="27"/>
  <c r="F80" i="52"/>
  <c r="H80" i="27" s="1"/>
  <c r="T58" i="52"/>
  <c r="V58" i="27" s="1"/>
  <c r="L11" i="27"/>
  <c r="J90" i="52"/>
  <c r="L90" i="27" s="1"/>
  <c r="I80" i="52"/>
  <c r="K80" i="27" s="1"/>
  <c r="M80" i="52"/>
  <c r="O80" i="27" s="1"/>
  <c r="O81" i="27"/>
  <c r="W20" i="27"/>
  <c r="K80" i="52"/>
  <c r="M80" i="27" s="1"/>
  <c r="T60" i="52"/>
  <c r="L20" i="27"/>
  <c r="J17" i="52"/>
  <c r="L17" i="27" s="1"/>
  <c r="R11" i="27"/>
  <c r="P90" i="52"/>
  <c r="R90" i="27" s="1"/>
  <c r="W59" i="52"/>
  <c r="Y59" i="27" s="1"/>
  <c r="W62" i="52"/>
  <c r="Y62" i="27" s="1"/>
  <c r="W61" i="52"/>
  <c r="Y61" i="27" s="1"/>
  <c r="L80" i="52"/>
  <c r="N80" i="27" s="1"/>
  <c r="N81" i="27"/>
  <c r="H80" i="52"/>
  <c r="J80" i="27" s="1"/>
  <c r="J81" i="27"/>
  <c r="V40" i="27"/>
  <c r="T39" i="52"/>
  <c r="V39" i="27" s="1"/>
  <c r="N39" i="52"/>
  <c r="P39" i="27" s="1"/>
  <c r="P40" i="27"/>
  <c r="T20" i="27"/>
  <c r="R17" i="52"/>
  <c r="N90" i="52"/>
  <c r="P90" i="27" s="1"/>
  <c r="D80" i="52"/>
  <c r="F80" i="27" s="1"/>
  <c r="F81" i="27"/>
  <c r="J74" i="27"/>
  <c r="J76" i="27"/>
  <c r="G33" i="27"/>
  <c r="G35" i="27"/>
  <c r="I17" i="52"/>
  <c r="K17" i="27" s="1"/>
  <c r="N61" i="27"/>
  <c r="L58" i="52"/>
  <c r="N58" i="27" s="1"/>
  <c r="Q61" i="27"/>
  <c r="O58" i="52"/>
  <c r="Q58" i="27" s="1"/>
  <c r="U35" i="27"/>
  <c r="U33" i="27"/>
  <c r="K33" i="27"/>
  <c r="K35" i="27"/>
  <c r="S35" i="27"/>
  <c r="S33" i="27"/>
  <c r="L17" i="52"/>
  <c r="L16" i="52" s="1"/>
  <c r="N16" i="27" s="1"/>
  <c r="Q17" i="52"/>
  <c r="S17" i="27" s="1"/>
  <c r="I61" i="27"/>
  <c r="G58" i="52"/>
  <c r="I58" i="27" s="1"/>
  <c r="S61" i="27"/>
  <c r="Q58" i="52"/>
  <c r="S58" i="27" s="1"/>
  <c r="Q60" i="52"/>
  <c r="R39" i="52"/>
  <c r="T39" i="27" s="1"/>
  <c r="T40" i="27"/>
  <c r="P58" i="52"/>
  <c r="R58" i="27" s="1"/>
  <c r="R61" i="27"/>
  <c r="W33" i="27"/>
  <c r="W35" i="27"/>
  <c r="X52" i="27"/>
  <c r="V90" i="52"/>
  <c r="X90" i="27" s="1"/>
  <c r="T81" i="27"/>
  <c r="R80" i="52"/>
  <c r="T80" i="27" s="1"/>
  <c r="V35" i="27"/>
  <c r="V33" i="27"/>
  <c r="W40" i="27"/>
  <c r="U39" i="52"/>
  <c r="W39" i="27" s="1"/>
  <c r="H35" i="27"/>
  <c r="H33" i="27"/>
  <c r="H52" i="27"/>
  <c r="F90" i="52"/>
  <c r="H90" i="27" s="1"/>
  <c r="L40" i="27"/>
  <c r="S80" i="52"/>
  <c r="U80" i="27" s="1"/>
  <c r="U81" i="27"/>
  <c r="E40" i="27"/>
  <c r="C39" i="52"/>
  <c r="E39" i="27" s="1"/>
  <c r="H74" i="27"/>
  <c r="H76" i="27"/>
  <c r="P33" i="27"/>
  <c r="P35" i="27"/>
  <c r="Q80" i="52"/>
  <c r="S80" i="27" s="1"/>
  <c r="S81" i="27"/>
  <c r="C76" i="52"/>
  <c r="E76" i="27" s="1"/>
  <c r="E74" i="27"/>
  <c r="O20" i="27"/>
  <c r="M17" i="52"/>
  <c r="O17" i="27" s="1"/>
  <c r="T11" i="27"/>
  <c r="R90" i="52"/>
  <c r="T90" i="27" s="1"/>
  <c r="M33" i="27"/>
  <c r="M35" i="27"/>
  <c r="F33" i="27"/>
  <c r="F35" i="27"/>
  <c r="K74" i="27"/>
  <c r="K76" i="27"/>
  <c r="I58" i="52"/>
  <c r="K58" i="27" s="1"/>
  <c r="K61" i="27"/>
  <c r="I76" i="27"/>
  <c r="I74" i="27"/>
  <c r="V11" i="27"/>
  <c r="T90" i="52"/>
  <c r="V90" i="27" s="1"/>
  <c r="M20" i="27"/>
  <c r="K17" i="52"/>
  <c r="M17" i="27" s="1"/>
  <c r="R81" i="27"/>
  <c r="P80" i="52"/>
  <c r="R80" i="27" s="1"/>
  <c r="H90" i="52"/>
  <c r="J90" i="27" s="1"/>
  <c r="J52" i="27"/>
  <c r="X33" i="27"/>
  <c r="E33" i="27"/>
  <c r="E35" i="27"/>
  <c r="M40" i="27"/>
  <c r="K39" i="52"/>
  <c r="M39" i="27" s="1"/>
  <c r="J33" i="27"/>
  <c r="J35" i="27"/>
  <c r="R35" i="27"/>
  <c r="R33" i="27"/>
  <c r="N16" i="52"/>
  <c r="P16" i="27" s="1"/>
  <c r="P18" i="27"/>
  <c r="K11" i="27"/>
  <c r="I90" i="52"/>
  <c r="K90" i="27" s="1"/>
  <c r="E60" i="27"/>
  <c r="K21" i="27"/>
  <c r="I18" i="52"/>
  <c r="I19" i="52"/>
  <c r="K19" i="27" s="1"/>
  <c r="J21" i="27"/>
  <c r="H19" i="52"/>
  <c r="J19" i="27" s="1"/>
  <c r="V17" i="27"/>
  <c r="E20" i="27"/>
  <c r="C19" i="52"/>
  <c r="E19" i="27" s="1"/>
  <c r="C17" i="52"/>
  <c r="U17" i="27"/>
  <c r="F21" i="27"/>
  <c r="D19" i="52"/>
  <c r="F19" i="27" s="1"/>
  <c r="D18" i="52"/>
  <c r="H62" i="27"/>
  <c r="F59" i="52"/>
  <c r="H59" i="27" s="1"/>
  <c r="F60" i="52"/>
  <c r="S11" i="27"/>
  <c r="Q90" i="52"/>
  <c r="S90" i="27" s="1"/>
  <c r="N60" i="52"/>
  <c r="P62" i="27"/>
  <c r="N59" i="52"/>
  <c r="P59" i="27" s="1"/>
  <c r="S90" i="52"/>
  <c r="U90" i="27" s="1"/>
  <c r="U11" i="27"/>
  <c r="G62" i="27"/>
  <c r="E59" i="52"/>
  <c r="G59" i="27" s="1"/>
  <c r="E21" i="27"/>
  <c r="C18" i="52"/>
  <c r="E18" i="27" s="1"/>
  <c r="R40" i="27"/>
  <c r="P39" i="52"/>
  <c r="R39" i="27" s="1"/>
  <c r="L18" i="27"/>
  <c r="J40" i="27"/>
  <c r="H39" i="52"/>
  <c r="J39" i="27" s="1"/>
  <c r="K90" i="52"/>
  <c r="M90" i="27" s="1"/>
  <c r="M11" i="27"/>
  <c r="M62" i="27"/>
  <c r="K59" i="52"/>
  <c r="M59" i="27" s="1"/>
  <c r="K60" i="52"/>
  <c r="E62" i="27"/>
  <c r="C59" i="52"/>
  <c r="E59" i="27" s="1"/>
  <c r="I62" i="27"/>
  <c r="G60" i="52"/>
  <c r="G59" i="52"/>
  <c r="I59" i="27" s="1"/>
  <c r="P21" i="27"/>
  <c r="N19" i="52"/>
  <c r="P19" i="27" s="1"/>
  <c r="X18" i="27"/>
  <c r="O11" i="27"/>
  <c r="M90" i="52"/>
  <c r="O90" i="27" s="1"/>
  <c r="R62" i="27"/>
  <c r="P60" i="52"/>
  <c r="V60" i="52"/>
  <c r="V58" i="52"/>
  <c r="X58" i="27" s="1"/>
  <c r="X61" i="27"/>
  <c r="E81" i="27"/>
  <c r="C80" i="52"/>
  <c r="E80" i="27" s="1"/>
  <c r="X21" i="27"/>
  <c r="V19" i="52"/>
  <c r="X19" i="27" s="1"/>
  <c r="P19" i="52"/>
  <c r="R19" i="27" s="1"/>
  <c r="R21" i="27"/>
  <c r="G90" i="52"/>
  <c r="I90" i="27" s="1"/>
  <c r="I11" i="27"/>
  <c r="G81" i="27"/>
  <c r="E80" i="52"/>
  <c r="G80" i="27" s="1"/>
  <c r="H18" i="52"/>
  <c r="N40" i="27"/>
  <c r="L39" i="52"/>
  <c r="N39" i="27" s="1"/>
  <c r="J62" i="27"/>
  <c r="H60" i="52"/>
  <c r="H21" i="27"/>
  <c r="F19" i="52"/>
  <c r="H19" i="27" s="1"/>
  <c r="M18" i="52"/>
  <c r="O21" i="27"/>
  <c r="M19" i="52"/>
  <c r="O19" i="27" s="1"/>
  <c r="Q81" i="27"/>
  <c r="O80" i="52"/>
  <c r="Q80" i="27" s="1"/>
  <c r="U18" i="52"/>
  <c r="W21" i="27"/>
  <c r="U19" i="52"/>
  <c r="W19" i="27" s="1"/>
  <c r="V81" i="27"/>
  <c r="T80" i="52"/>
  <c r="V80" i="27" s="1"/>
  <c r="S21" i="27"/>
  <c r="Q18" i="52"/>
  <c r="Q19" i="52"/>
  <c r="S19" i="27" s="1"/>
  <c r="P59" i="52"/>
  <c r="R59" i="27" s="1"/>
  <c r="W62" i="27"/>
  <c r="U60" i="52"/>
  <c r="F40" i="27"/>
  <c r="D39" i="52"/>
  <c r="F39" i="27" s="1"/>
  <c r="T35" i="27"/>
  <c r="T33" i="27"/>
  <c r="S60" i="52"/>
  <c r="S58" i="52"/>
  <c r="U58" i="27" s="1"/>
  <c r="U61" i="27"/>
  <c r="W11" i="27"/>
  <c r="U90" i="52"/>
  <c r="W90" i="27" s="1"/>
  <c r="W21" i="52"/>
  <c r="Y21" i="27" s="1"/>
  <c r="T62" i="27"/>
  <c r="R60" i="52"/>
  <c r="R59" i="52"/>
  <c r="T59" i="27" s="1"/>
  <c r="M39" i="52"/>
  <c r="O39" i="27" s="1"/>
  <c r="O40" i="27"/>
  <c r="V21" i="27"/>
  <c r="T18" i="52"/>
  <c r="V18" i="27" s="1"/>
  <c r="U21" i="27"/>
  <c r="S18" i="52"/>
  <c r="U18" i="27" s="1"/>
  <c r="K62" i="27"/>
  <c r="I59" i="52"/>
  <c r="K59" i="27" s="1"/>
  <c r="I60" i="52"/>
  <c r="L81" i="27"/>
  <c r="J80" i="52"/>
  <c r="L80" i="27" s="1"/>
  <c r="Q62" i="27"/>
  <c r="O59" i="52"/>
  <c r="Q59" i="27" s="1"/>
  <c r="O60" i="52"/>
  <c r="K18" i="52"/>
  <c r="K19" i="52"/>
  <c r="M19" i="27" s="1"/>
  <c r="M21" i="27"/>
  <c r="H18" i="27"/>
  <c r="N35" i="27"/>
  <c r="N33" i="27"/>
  <c r="U59" i="52"/>
  <c r="W59" i="27" s="1"/>
  <c r="E52" i="27"/>
  <c r="C90" i="52"/>
  <c r="E90" i="27" s="1"/>
  <c r="Q11" i="27"/>
  <c r="O90" i="52"/>
  <c r="Q90" i="27" s="1"/>
  <c r="T19" i="52"/>
  <c r="V19" i="27" s="1"/>
  <c r="P16" i="52"/>
  <c r="R16" i="27" s="1"/>
  <c r="W40" i="52"/>
  <c r="Y40" i="27" s="1"/>
  <c r="W39" i="52"/>
  <c r="Y39" i="27" s="1"/>
  <c r="I21" i="27"/>
  <c r="G19" i="52"/>
  <c r="I19" i="27" s="1"/>
  <c r="G18" i="52"/>
  <c r="X62" i="27"/>
  <c r="V59" i="52"/>
  <c r="X59" i="27" s="1"/>
  <c r="E90" i="52"/>
  <c r="G90" i="27" s="1"/>
  <c r="G52" i="27"/>
  <c r="M60" i="52"/>
  <c r="O62" i="27"/>
  <c r="M59" i="52"/>
  <c r="O59" i="27" s="1"/>
  <c r="F62" i="27"/>
  <c r="D60" i="52"/>
  <c r="L62" i="27"/>
  <c r="J59" i="52"/>
  <c r="L59" i="27" s="1"/>
  <c r="L33" i="27"/>
  <c r="J35" i="52"/>
  <c r="L35" i="27" s="1"/>
  <c r="G21" i="27"/>
  <c r="E18" i="52"/>
  <c r="E19" i="52"/>
  <c r="G19" i="27" s="1"/>
  <c r="E60" i="52"/>
  <c r="W76" i="52"/>
  <c r="Y76" i="27" s="1"/>
  <c r="W74" i="52"/>
  <c r="Y74" i="27" s="1"/>
  <c r="O16" i="52" l="1"/>
  <c r="Q16" i="27" s="1"/>
  <c r="J57" i="52"/>
  <c r="L57" i="27" s="1"/>
  <c r="L57" i="52"/>
  <c r="N57" i="27" s="1"/>
  <c r="N17" i="27"/>
  <c r="F16" i="52"/>
  <c r="H16" i="27" s="1"/>
  <c r="V16" i="52"/>
  <c r="X16" i="27" s="1"/>
  <c r="J16" i="52"/>
  <c r="L16" i="27" s="1"/>
  <c r="T57" i="52"/>
  <c r="V57" i="27" s="1"/>
  <c r="V60" i="27"/>
  <c r="W60" i="52"/>
  <c r="Y60" i="27" s="1"/>
  <c r="W57" i="52"/>
  <c r="Y57" i="27" s="1"/>
  <c r="T17" i="27"/>
  <c r="R16" i="52"/>
  <c r="T16" i="27" s="1"/>
  <c r="S60" i="27"/>
  <c r="Q57" i="52"/>
  <c r="S57" i="27" s="1"/>
  <c r="M18" i="27"/>
  <c r="K16" i="52"/>
  <c r="M16" i="27" s="1"/>
  <c r="T60" i="27"/>
  <c r="R57" i="52"/>
  <c r="T57" i="27" s="1"/>
  <c r="U60" i="27"/>
  <c r="S57" i="52"/>
  <c r="U57" i="27" s="1"/>
  <c r="X60" i="27"/>
  <c r="V57" i="52"/>
  <c r="X57" i="27" s="1"/>
  <c r="O60" i="27"/>
  <c r="M57" i="52"/>
  <c r="O57" i="27" s="1"/>
  <c r="Q60" i="27"/>
  <c r="O57" i="52"/>
  <c r="Q57" i="27" s="1"/>
  <c r="S18" i="27"/>
  <c r="Q16" i="52"/>
  <c r="S16" i="27" s="1"/>
  <c r="P57" i="52"/>
  <c r="R57" i="27" s="1"/>
  <c r="R60" i="27"/>
  <c r="N57" i="52"/>
  <c r="P57" i="27" s="1"/>
  <c r="P60" i="27"/>
  <c r="T16" i="52"/>
  <c r="V16" i="27" s="1"/>
  <c r="G60" i="27"/>
  <c r="E57" i="52"/>
  <c r="G57" i="27" s="1"/>
  <c r="W18" i="52"/>
  <c r="Y18" i="27" s="1"/>
  <c r="W16" i="52"/>
  <c r="Y16" i="27" s="1"/>
  <c r="I60" i="27"/>
  <c r="G57" i="52"/>
  <c r="I57" i="27" s="1"/>
  <c r="S16" i="52"/>
  <c r="U16" i="27" s="1"/>
  <c r="J18" i="27"/>
  <c r="H16" i="52"/>
  <c r="J16" i="27" s="1"/>
  <c r="W100" i="52"/>
  <c r="Y100" i="27" s="1"/>
  <c r="M16" i="52"/>
  <c r="O16" i="27" s="1"/>
  <c r="O18" i="27"/>
  <c r="F57" i="52"/>
  <c r="H57" i="27" s="1"/>
  <c r="H60" i="27"/>
  <c r="C16" i="52"/>
  <c r="E16" i="27" s="1"/>
  <c r="E17" i="27"/>
  <c r="W33" i="52"/>
  <c r="Y33" i="27" s="1"/>
  <c r="W35" i="52"/>
  <c r="Y35" i="27" s="1"/>
  <c r="D57" i="52"/>
  <c r="F57" i="27" s="1"/>
  <c r="F60" i="27"/>
  <c r="U57" i="52"/>
  <c r="W57" i="27" s="1"/>
  <c r="W60" i="27"/>
  <c r="I18" i="27"/>
  <c r="G16" i="52"/>
  <c r="I16" i="27" s="1"/>
  <c r="K60" i="27"/>
  <c r="I57" i="52"/>
  <c r="K57" i="27" s="1"/>
  <c r="M60" i="27"/>
  <c r="K57" i="52"/>
  <c r="M57" i="27" s="1"/>
  <c r="K18" i="27"/>
  <c r="I16" i="52"/>
  <c r="K16" i="27" s="1"/>
  <c r="G18" i="27"/>
  <c r="E16" i="52"/>
  <c r="G16" i="27" s="1"/>
  <c r="W18" i="27"/>
  <c r="U16" i="52"/>
  <c r="W16" i="27" s="1"/>
  <c r="J60" i="27"/>
  <c r="H57" i="52"/>
  <c r="J57" i="27" s="1"/>
  <c r="F18" i="27"/>
  <c r="D16" i="52"/>
  <c r="F16" i="27" s="1"/>
  <c r="W104" i="52"/>
  <c r="Y104" i="27" s="1"/>
  <c r="W106" i="52"/>
  <c r="Y106" i="27" s="1"/>
  <c r="AD48" i="52"/>
  <c r="Z44" i="52"/>
  <c r="X27" i="52"/>
  <c r="Z27" i="27" s="1"/>
  <c r="AA80" i="52"/>
  <c r="Y62" i="52" l="1"/>
  <c r="Y54" i="52"/>
  <c r="Y42" i="52"/>
  <c r="Y14" i="52"/>
  <c r="Y89" i="52"/>
  <c r="Y21" i="52"/>
  <c r="Y13" i="52"/>
  <c r="Y83" i="52"/>
  <c r="Y56" i="52"/>
  <c r="Y44" i="52"/>
  <c r="Y8" i="52"/>
  <c r="Y49" i="52"/>
  <c r="Y103" i="52"/>
  <c r="Y97" i="52"/>
  <c r="Y98" i="52"/>
  <c r="Y78" i="52"/>
  <c r="Y96" i="52"/>
  <c r="Y76" i="52"/>
  <c r="Y75" i="52"/>
  <c r="Y72" i="52"/>
  <c r="Y107" i="52"/>
  <c r="Y66" i="52"/>
  <c r="Y67" i="52"/>
  <c r="Y63" i="52"/>
  <c r="Y64" i="52"/>
  <c r="Y57" i="52"/>
  <c r="Y58" i="52"/>
  <c r="Y36" i="52"/>
  <c r="Y37" i="52"/>
  <c r="Y34" i="52"/>
  <c r="Y35" i="52"/>
  <c r="Y33" i="52"/>
  <c r="Y31" i="52"/>
  <c r="Y22" i="52"/>
  <c r="Y25" i="52"/>
  <c r="Y19" i="52"/>
  <c r="Y20" i="52"/>
  <c r="Y17" i="52"/>
  <c r="AH57" i="52"/>
  <c r="AH31" i="52"/>
  <c r="AH17" i="52"/>
  <c r="AH60" i="52"/>
  <c r="AH25" i="52"/>
  <c r="AH105" i="52"/>
  <c r="AH64" i="52"/>
  <c r="AH100" i="52"/>
  <c r="AH99" i="52"/>
  <c r="AH96" i="52"/>
  <c r="AH76" i="52"/>
  <c r="AH61" i="52"/>
  <c r="AH75" i="52"/>
  <c r="AH106" i="52"/>
  <c r="AH34" i="52"/>
  <c r="AH19" i="52"/>
  <c r="AH78" i="52"/>
  <c r="AH16" i="52"/>
  <c r="AH35" i="52"/>
  <c r="AH58" i="52"/>
  <c r="AH23" i="52"/>
  <c r="AH63" i="52"/>
  <c r="AH98" i="52"/>
  <c r="AH103" i="52"/>
  <c r="AH33" i="52"/>
  <c r="AH97" i="52"/>
  <c r="AH36" i="52"/>
  <c r="AH67" i="52"/>
  <c r="AH72" i="52"/>
  <c r="AH22" i="52"/>
  <c r="AH66" i="52"/>
  <c r="AH20" i="52"/>
  <c r="AH77" i="52"/>
  <c r="AH107" i="52"/>
  <c r="AH74" i="52"/>
  <c r="AH37" i="52"/>
  <c r="AH104" i="52"/>
  <c r="AH26" i="52"/>
  <c r="AH89" i="52"/>
  <c r="AH59" i="52"/>
  <c r="AH49" i="52"/>
  <c r="AH39" i="52"/>
  <c r="AH29" i="52"/>
  <c r="AH11" i="52"/>
  <c r="AH86" i="52"/>
  <c r="AH48" i="52"/>
  <c r="AH27" i="52"/>
  <c r="AH9" i="52"/>
  <c r="AH84" i="52"/>
  <c r="AH65" i="52"/>
  <c r="AH46" i="52"/>
  <c r="AH18" i="52"/>
  <c r="AH8" i="52"/>
  <c r="AH80" i="52"/>
  <c r="AH41" i="52"/>
  <c r="AH14" i="52"/>
  <c r="AH83" i="52"/>
  <c r="AH56" i="52"/>
  <c r="AH44" i="52"/>
  <c r="AH7" i="52"/>
  <c r="AH91" i="52"/>
  <c r="AH82" i="52"/>
  <c r="AH55" i="52"/>
  <c r="AH43" i="52"/>
  <c r="AH24" i="52"/>
  <c r="AH70" i="52"/>
  <c r="AH81" i="52"/>
  <c r="AH62" i="52"/>
  <c r="AH54" i="52"/>
  <c r="AH42" i="52"/>
  <c r="AH15" i="52"/>
  <c r="AH52" i="52"/>
  <c r="AH90" i="52"/>
  <c r="AH68" i="52"/>
  <c r="AH50" i="52"/>
  <c r="AH40" i="52"/>
  <c r="AH21" i="52"/>
  <c r="AH13" i="52"/>
  <c r="W99" i="52"/>
  <c r="Y99" i="27" s="1"/>
  <c r="W97" i="52"/>
  <c r="Y97" i="27" s="1"/>
  <c r="AC104" i="52"/>
  <c r="AD21" i="52"/>
  <c r="AD82" i="52"/>
  <c r="AD90" i="52"/>
  <c r="AD11" i="52"/>
  <c r="AD59" i="52"/>
  <c r="AD46" i="52"/>
  <c r="AD62" i="52"/>
  <c r="AD52" i="52"/>
  <c r="AD13" i="52"/>
  <c r="AG75" i="52"/>
  <c r="AC76" i="52"/>
  <c r="AB58" i="52"/>
  <c r="AG99" i="52"/>
  <c r="AD54" i="52"/>
  <c r="AC96" i="52"/>
  <c r="AC61" i="52"/>
  <c r="AC98" i="52"/>
  <c r="AG96" i="52"/>
  <c r="AG66" i="52"/>
  <c r="AG78" i="52"/>
  <c r="AG74" i="52"/>
  <c r="AC31" i="52"/>
  <c r="AC75" i="52"/>
  <c r="AC16" i="52"/>
  <c r="AB60" i="52"/>
  <c r="AG19" i="52"/>
  <c r="AG98" i="52"/>
  <c r="AC20" i="52"/>
  <c r="AB34" i="52"/>
  <c r="AG58" i="52"/>
  <c r="AG34" i="52"/>
  <c r="AC19" i="52"/>
  <c r="AB103" i="52"/>
  <c r="AG97" i="52"/>
  <c r="AG61" i="52"/>
  <c r="AC57" i="52"/>
  <c r="AB23" i="52"/>
  <c r="AG26" i="52"/>
  <c r="AB99" i="52"/>
  <c r="AC23" i="52"/>
  <c r="AD40" i="52"/>
  <c r="AD89" i="52"/>
  <c r="AD81" i="52"/>
  <c r="AC64" i="52"/>
  <c r="AC22" i="52"/>
  <c r="AD44" i="52"/>
  <c r="AD29" i="52"/>
  <c r="AD86" i="52"/>
  <c r="AC60" i="52"/>
  <c r="AC67" i="52"/>
  <c r="AC37" i="52"/>
  <c r="AC26" i="52"/>
  <c r="AD8" i="52"/>
  <c r="AD80" i="52"/>
  <c r="AD50" i="52"/>
  <c r="AD39" i="52"/>
  <c r="AD15" i="52"/>
  <c r="AG76" i="52"/>
  <c r="AG106" i="52"/>
  <c r="AG63" i="52"/>
  <c r="AC25" i="52"/>
  <c r="AC99" i="52"/>
  <c r="AC58" i="52"/>
  <c r="AC100" i="52"/>
  <c r="AD14" i="52"/>
  <c r="AD84" i="52"/>
  <c r="AD56" i="52"/>
  <c r="AD43" i="52"/>
  <c r="AD27" i="52"/>
  <c r="AG37" i="52"/>
  <c r="AG17" i="52"/>
  <c r="AG67" i="52"/>
  <c r="AC34" i="52"/>
  <c r="AC103" i="52"/>
  <c r="AD65" i="52"/>
  <c r="AD24" i="52"/>
  <c r="AC33" i="52"/>
  <c r="AC105" i="52"/>
  <c r="AC78" i="52"/>
  <c r="AC35" i="52"/>
  <c r="AC77" i="52"/>
  <c r="AC66" i="52"/>
  <c r="AC36" i="52"/>
  <c r="AD18" i="52"/>
  <c r="AD91" i="52"/>
  <c r="AD68" i="52"/>
  <c r="AD49" i="52"/>
  <c r="AD42" i="52"/>
  <c r="AG23" i="52"/>
  <c r="AG60" i="52"/>
  <c r="AG107" i="52"/>
  <c r="AC63" i="52"/>
  <c r="AC106" i="52"/>
  <c r="AD70" i="52"/>
  <c r="AD9" i="52"/>
  <c r="AC107" i="52"/>
  <c r="AC17" i="52"/>
  <c r="AC74" i="52"/>
  <c r="AC97" i="52"/>
  <c r="AC72" i="52"/>
  <c r="AD41" i="52"/>
  <c r="AD7" i="52"/>
  <c r="AD83" i="52"/>
  <c r="AD55" i="52"/>
  <c r="AG22" i="52"/>
  <c r="AG64" i="52"/>
  <c r="AB64" i="52"/>
  <c r="AB63" i="52"/>
  <c r="AB33" i="52"/>
  <c r="AB22" i="52"/>
  <c r="AB106" i="52"/>
  <c r="AB74" i="52"/>
  <c r="AB67" i="52"/>
  <c r="AB37" i="52"/>
  <c r="AB26" i="52"/>
  <c r="AF104" i="52"/>
  <c r="AF97" i="52"/>
  <c r="AF77" i="52"/>
  <c r="AF67" i="52"/>
  <c r="AF63" i="52"/>
  <c r="AF34" i="52"/>
  <c r="AF20" i="52"/>
  <c r="AF16" i="52"/>
  <c r="AF105" i="52"/>
  <c r="AF98" i="52"/>
  <c r="AF78" i="52"/>
  <c r="AF74" i="52"/>
  <c r="AF64" i="52"/>
  <c r="AF60" i="52"/>
  <c r="AF35" i="52"/>
  <c r="AF31" i="52"/>
  <c r="AF25" i="52"/>
  <c r="AF17" i="52"/>
  <c r="AF106" i="52"/>
  <c r="AF99" i="52"/>
  <c r="AF75" i="52"/>
  <c r="AF61" i="52"/>
  <c r="AF57" i="52"/>
  <c r="AF36" i="52"/>
  <c r="AF26" i="52"/>
  <c r="AF22" i="52"/>
  <c r="AF103" i="52"/>
  <c r="AF96" i="52"/>
  <c r="AF76" i="52"/>
  <c r="AF72" i="52"/>
  <c r="AF66" i="52"/>
  <c r="AF58" i="52"/>
  <c r="AF37" i="52"/>
  <c r="AF33" i="52"/>
  <c r="AF23" i="52"/>
  <c r="AF19" i="52"/>
  <c r="AB91" i="52"/>
  <c r="AB84" i="52"/>
  <c r="AB80" i="52"/>
  <c r="AB70" i="52"/>
  <c r="AB65" i="52"/>
  <c r="AB52" i="52"/>
  <c r="AB46" i="52"/>
  <c r="AB41" i="52"/>
  <c r="AB18" i="52"/>
  <c r="AB14" i="52"/>
  <c r="AB8" i="52"/>
  <c r="AB86" i="52"/>
  <c r="AB81" i="52"/>
  <c r="AB62" i="52"/>
  <c r="AB54" i="52"/>
  <c r="AB48" i="52"/>
  <c r="AB42" i="52"/>
  <c r="AB27" i="52"/>
  <c r="AB15" i="52"/>
  <c r="AB9" i="52"/>
  <c r="AB89" i="52"/>
  <c r="AB82" i="52"/>
  <c r="AB59" i="52"/>
  <c r="AB55" i="52"/>
  <c r="AB49" i="52"/>
  <c r="AB43" i="52"/>
  <c r="AB39" i="52"/>
  <c r="AB29" i="52"/>
  <c r="AB24" i="52"/>
  <c r="AB11" i="52"/>
  <c r="AB90" i="52"/>
  <c r="AB83" i="52"/>
  <c r="AB68" i="52"/>
  <c r="AB56" i="52"/>
  <c r="AB50" i="52"/>
  <c r="AB44" i="52"/>
  <c r="AB40" i="52"/>
  <c r="AB21" i="52"/>
  <c r="AB13" i="52"/>
  <c r="AB7" i="52"/>
  <c r="AB78" i="52"/>
  <c r="AB66" i="52"/>
  <c r="AG77" i="52"/>
  <c r="AB17" i="52"/>
  <c r="AB98" i="52"/>
  <c r="AB77" i="52"/>
  <c r="AB36" i="52"/>
  <c r="AE103" i="52"/>
  <c r="AE96" i="52"/>
  <c r="AE76" i="52"/>
  <c r="AE72" i="52"/>
  <c r="AE66" i="52"/>
  <c r="AE58" i="52"/>
  <c r="AE37" i="52"/>
  <c r="AE33" i="52"/>
  <c r="AE23" i="52"/>
  <c r="AE19" i="52"/>
  <c r="AE104" i="52"/>
  <c r="AE97" i="52"/>
  <c r="AE77" i="52"/>
  <c r="AE67" i="52"/>
  <c r="AE63" i="52"/>
  <c r="AE34" i="52"/>
  <c r="AE20" i="52"/>
  <c r="AE16" i="52"/>
  <c r="AE105" i="52"/>
  <c r="AE98" i="52"/>
  <c r="AE78" i="52"/>
  <c r="AE74" i="52"/>
  <c r="AE64" i="52"/>
  <c r="AE60" i="52"/>
  <c r="AE35" i="52"/>
  <c r="AE31" i="52"/>
  <c r="AE25" i="52"/>
  <c r="AE17" i="52"/>
  <c r="AE75" i="52"/>
  <c r="AE36" i="52"/>
  <c r="AE106" i="52"/>
  <c r="AE61" i="52"/>
  <c r="AE22" i="52"/>
  <c r="AE99" i="52"/>
  <c r="AE57" i="52"/>
  <c r="AE26" i="52"/>
  <c r="AB25" i="52"/>
  <c r="AB105" i="52"/>
  <c r="AB97" i="52"/>
  <c r="AB72" i="52"/>
  <c r="AB57" i="52"/>
  <c r="AC91" i="52"/>
  <c r="AC84" i="52"/>
  <c r="AC80" i="52"/>
  <c r="AC70" i="52"/>
  <c r="AC65" i="52"/>
  <c r="AC52" i="52"/>
  <c r="AC46" i="52"/>
  <c r="AC41" i="52"/>
  <c r="AC18" i="52"/>
  <c r="AC14" i="52"/>
  <c r="AC8" i="52"/>
  <c r="AC86" i="52"/>
  <c r="AC81" i="52"/>
  <c r="AC62" i="52"/>
  <c r="AC54" i="52"/>
  <c r="AC48" i="52"/>
  <c r="AC42" i="52"/>
  <c r="AC27" i="52"/>
  <c r="AC15" i="52"/>
  <c r="AC9" i="52"/>
  <c r="AC89" i="52"/>
  <c r="AC82" i="52"/>
  <c r="AC59" i="52"/>
  <c r="AC55" i="52"/>
  <c r="AC49" i="52"/>
  <c r="AC43" i="52"/>
  <c r="AC39" i="52"/>
  <c r="AC29" i="52"/>
  <c r="AC24" i="52"/>
  <c r="AC11" i="52"/>
  <c r="AC90" i="52"/>
  <c r="AC50" i="52"/>
  <c r="AC13" i="52"/>
  <c r="AC21" i="52"/>
  <c r="AC83" i="52"/>
  <c r="AC44" i="52"/>
  <c r="AC7" i="52"/>
  <c r="AC68" i="52"/>
  <c r="AC56" i="52"/>
  <c r="AC40" i="52"/>
  <c r="AG103" i="52"/>
  <c r="AG25" i="52"/>
  <c r="AG105" i="52"/>
  <c r="AE86" i="52"/>
  <c r="AE81" i="52"/>
  <c r="AE62" i="52"/>
  <c r="AE54" i="52"/>
  <c r="AE48" i="52"/>
  <c r="AE42" i="52"/>
  <c r="AE27" i="52"/>
  <c r="AE15" i="52"/>
  <c r="AE9" i="52"/>
  <c r="AE89" i="52"/>
  <c r="AE82" i="52"/>
  <c r="AE59" i="52"/>
  <c r="AE55" i="52"/>
  <c r="AE49" i="52"/>
  <c r="AE43" i="52"/>
  <c r="AE39" i="52"/>
  <c r="AE29" i="52"/>
  <c r="AE24" i="52"/>
  <c r="AE11" i="52"/>
  <c r="AE90" i="52"/>
  <c r="AE83" i="52"/>
  <c r="AE68" i="52"/>
  <c r="AE56" i="52"/>
  <c r="AE50" i="52"/>
  <c r="AE44" i="52"/>
  <c r="AE40" i="52"/>
  <c r="AE21" i="52"/>
  <c r="AE13" i="52"/>
  <c r="AE7" i="52"/>
  <c r="AE84" i="52"/>
  <c r="AE46" i="52"/>
  <c r="AE8" i="52"/>
  <c r="AE70" i="52"/>
  <c r="AE18" i="52"/>
  <c r="AE52" i="52"/>
  <c r="AE80" i="52"/>
  <c r="AE41" i="52"/>
  <c r="AE14" i="52"/>
  <c r="AE65" i="52"/>
  <c r="AE91" i="52"/>
  <c r="AB31" i="52"/>
  <c r="AB16" i="52"/>
  <c r="AB104" i="52"/>
  <c r="AB76" i="52"/>
  <c r="AB61" i="52"/>
  <c r="AG89" i="52"/>
  <c r="AG82" i="52"/>
  <c r="AG59" i="52"/>
  <c r="AG55" i="52"/>
  <c r="AG49" i="52"/>
  <c r="AG43" i="52"/>
  <c r="AG39" i="52"/>
  <c r="AG29" i="52"/>
  <c r="AG24" i="52"/>
  <c r="AG11" i="52"/>
  <c r="AG90" i="52"/>
  <c r="AG83" i="52"/>
  <c r="AG68" i="52"/>
  <c r="AG56" i="52"/>
  <c r="AG50" i="52"/>
  <c r="AG44" i="52"/>
  <c r="AG40" i="52"/>
  <c r="AG21" i="52"/>
  <c r="AG13" i="52"/>
  <c r="AG7" i="52"/>
  <c r="AG91" i="52"/>
  <c r="AG84" i="52"/>
  <c r="AG80" i="52"/>
  <c r="AG70" i="52"/>
  <c r="AG65" i="52"/>
  <c r="AG52" i="52"/>
  <c r="AG46" i="52"/>
  <c r="AG41" i="52"/>
  <c r="AG18" i="52"/>
  <c r="AG14" i="52"/>
  <c r="AG8" i="52"/>
  <c r="AG62" i="52"/>
  <c r="AG86" i="52"/>
  <c r="AG48" i="52"/>
  <c r="AG9" i="52"/>
  <c r="AG81" i="52"/>
  <c r="AG42" i="52"/>
  <c r="AG27" i="52"/>
  <c r="AG54" i="52"/>
  <c r="AG15" i="52"/>
  <c r="AG33" i="52"/>
  <c r="AG36" i="52"/>
  <c r="AG31" i="52"/>
  <c r="AG16" i="52"/>
  <c r="AG104" i="52"/>
  <c r="AB35" i="52"/>
  <c r="AB20" i="52"/>
  <c r="AB19" i="52"/>
  <c r="AB96" i="52"/>
  <c r="AB75" i="52"/>
  <c r="AD103" i="52"/>
  <c r="AD96" i="52"/>
  <c r="AD76" i="52"/>
  <c r="AD72" i="52"/>
  <c r="AD66" i="52"/>
  <c r="AD58" i="52"/>
  <c r="AD37" i="52"/>
  <c r="AD33" i="52"/>
  <c r="AD23" i="52"/>
  <c r="AD19" i="52"/>
  <c r="AD104" i="52"/>
  <c r="AD97" i="52"/>
  <c r="AD77" i="52"/>
  <c r="AD67" i="52"/>
  <c r="AD63" i="52"/>
  <c r="AD34" i="52"/>
  <c r="AD20" i="52"/>
  <c r="AD16" i="52"/>
  <c r="AD105" i="52"/>
  <c r="AD98" i="52"/>
  <c r="AD78" i="52"/>
  <c r="AD74" i="52"/>
  <c r="AD64" i="52"/>
  <c r="AD60" i="52"/>
  <c r="AD35" i="52"/>
  <c r="AD31" i="52"/>
  <c r="AD25" i="52"/>
  <c r="AD17" i="52"/>
  <c r="AD106" i="52"/>
  <c r="AD99" i="52"/>
  <c r="AD75" i="52"/>
  <c r="AD61" i="52"/>
  <c r="AD57" i="52"/>
  <c r="AD36" i="52"/>
  <c r="AD26" i="52"/>
  <c r="AD22" i="52"/>
  <c r="AG72" i="52"/>
  <c r="AG57" i="52"/>
  <c r="AG35" i="52"/>
  <c r="AG20" i="52"/>
  <c r="AF89" i="52"/>
  <c r="AF82" i="52"/>
  <c r="AF59" i="52"/>
  <c r="AF55" i="52"/>
  <c r="AF49" i="52"/>
  <c r="AF43" i="52"/>
  <c r="AF39" i="52"/>
  <c r="AF29" i="52"/>
  <c r="AF24" i="52"/>
  <c r="AF11" i="52"/>
  <c r="AF90" i="52"/>
  <c r="AF83" i="52"/>
  <c r="AF68" i="52"/>
  <c r="AF56" i="52"/>
  <c r="AF50" i="52"/>
  <c r="AF44" i="52"/>
  <c r="AF40" i="52"/>
  <c r="AF21" i="52"/>
  <c r="AF13" i="52"/>
  <c r="AF7" i="52"/>
  <c r="AF91" i="52"/>
  <c r="AF84" i="52"/>
  <c r="AF80" i="52"/>
  <c r="AF70" i="52"/>
  <c r="AF65" i="52"/>
  <c r="AF52" i="52"/>
  <c r="AF46" i="52"/>
  <c r="AF41" i="52"/>
  <c r="AF18" i="52"/>
  <c r="AF14" i="52"/>
  <c r="AF8" i="52"/>
  <c r="AF86" i="52"/>
  <c r="AF81" i="52"/>
  <c r="AF62" i="52"/>
  <c r="AF54" i="52"/>
  <c r="AF48" i="52"/>
  <c r="AF42" i="52"/>
  <c r="AF27" i="52"/>
  <c r="AF15" i="52"/>
  <c r="AF9" i="52"/>
  <c r="AA44" i="52"/>
  <c r="AA89" i="52"/>
  <c r="AA42" i="52"/>
  <c r="AA40" i="52"/>
  <c r="AA70" i="52"/>
  <c r="AA84" i="52"/>
  <c r="AA54" i="52"/>
  <c r="Z32" i="52"/>
  <c r="AA43" i="52"/>
  <c r="AA18" i="52"/>
  <c r="AA49" i="52"/>
  <c r="AA46" i="52"/>
  <c r="AA29" i="52"/>
  <c r="Y26" i="52"/>
  <c r="X17" i="52"/>
  <c r="Z17" i="27" s="1"/>
  <c r="AA9" i="52"/>
  <c r="AA83" i="52"/>
  <c r="AA41" i="52"/>
  <c r="Y99" i="52"/>
  <c r="AA59" i="52"/>
  <c r="AA48" i="52"/>
  <c r="AA14" i="52"/>
  <c r="AA55" i="52"/>
  <c r="AA39" i="52"/>
  <c r="AA56" i="52"/>
  <c r="AA52" i="52"/>
  <c r="X7" i="52"/>
  <c r="Y106" i="52"/>
  <c r="X16" i="52"/>
  <c r="Z16" i="27" s="1"/>
  <c r="X96" i="52"/>
  <c r="Z96" i="27" s="1"/>
  <c r="X74" i="52"/>
  <c r="Z74" i="27" s="1"/>
  <c r="AA7" i="52"/>
  <c r="X60" i="52"/>
  <c r="Z60" i="27" s="1"/>
  <c r="AA21" i="52"/>
  <c r="AA81" i="52"/>
  <c r="AA13" i="52"/>
  <c r="AA62" i="52"/>
  <c r="AA82" i="52"/>
  <c r="AA8" i="52"/>
  <c r="Z23" i="52"/>
  <c r="Z96" i="52"/>
  <c r="Z72" i="52"/>
  <c r="Z34" i="52"/>
  <c r="Y100" i="52"/>
  <c r="AA68" i="52"/>
  <c r="AA90" i="52"/>
  <c r="AA15" i="52"/>
  <c r="AA50" i="52"/>
  <c r="Z65" i="52"/>
  <c r="X15" i="52"/>
  <c r="Z15" i="27" s="1"/>
  <c r="Z25" i="52"/>
  <c r="Z89" i="52"/>
  <c r="Z49" i="52"/>
  <c r="Z50" i="52"/>
  <c r="Z42" i="52"/>
  <c r="Z90" i="52"/>
  <c r="Z76" i="52"/>
  <c r="Z78" i="52"/>
  <c r="Z59" i="52"/>
  <c r="Z7" i="52"/>
  <c r="Z62" i="52"/>
  <c r="Z91" i="52"/>
  <c r="X106" i="52"/>
  <c r="Z106" i="27" s="1"/>
  <c r="X70" i="52"/>
  <c r="Z70" i="27" s="1"/>
  <c r="X75" i="52"/>
  <c r="Z75" i="27" s="1"/>
  <c r="X57" i="52"/>
  <c r="Z57" i="27" s="1"/>
  <c r="X37" i="52"/>
  <c r="Z37" i="27" s="1"/>
  <c r="X98" i="52"/>
  <c r="Z98" i="27" s="1"/>
  <c r="X99" i="52"/>
  <c r="Z99" i="27" s="1"/>
  <c r="Z74" i="52"/>
  <c r="Z80" i="52"/>
  <c r="Z11" i="52"/>
  <c r="Z48" i="52"/>
  <c r="Z24" i="52"/>
  <c r="Z52" i="52"/>
  <c r="Z63" i="52"/>
  <c r="Z26" i="52"/>
  <c r="X68" i="52"/>
  <c r="Z68" i="27" s="1"/>
  <c r="X86" i="52"/>
  <c r="Z86" i="27" s="1"/>
  <c r="X49" i="52"/>
  <c r="Z49" i="27" s="1"/>
  <c r="D100" i="53"/>
  <c r="X100" i="52" s="1"/>
  <c r="Z100" i="27" s="1"/>
  <c r="X26" i="52"/>
  <c r="Z26" i="27" s="1"/>
  <c r="X105" i="52"/>
  <c r="Z105" i="27" s="1"/>
  <c r="X67" i="52"/>
  <c r="Z67" i="27" s="1"/>
  <c r="X61" i="52"/>
  <c r="Z61" i="27" s="1"/>
  <c r="Z41" i="52"/>
  <c r="Z40" i="52"/>
  <c r="Z9" i="52"/>
  <c r="Z14" i="52"/>
  <c r="Z86" i="52"/>
  <c r="Z98" i="52"/>
  <c r="Z77" i="52"/>
  <c r="X42" i="52"/>
  <c r="Z42" i="27" s="1"/>
  <c r="X46" i="52"/>
  <c r="Z46" i="27" s="1"/>
  <c r="X29" i="52"/>
  <c r="Z29" i="27" s="1"/>
  <c r="X63" i="52"/>
  <c r="Z63" i="27" s="1"/>
  <c r="X64" i="52"/>
  <c r="Z64" i="27" s="1"/>
  <c r="X20" i="52"/>
  <c r="X8" i="52"/>
  <c r="X78" i="52"/>
  <c r="Z78" i="27" s="1"/>
  <c r="X77" i="52"/>
  <c r="Z77" i="27" s="1"/>
  <c r="X22" i="52"/>
  <c r="Z22" i="27" s="1"/>
  <c r="Z60" i="52"/>
  <c r="Z82" i="52"/>
  <c r="Z39" i="52"/>
  <c r="Z68" i="52"/>
  <c r="Z106" i="52"/>
  <c r="Z64" i="52"/>
  <c r="X48" i="52"/>
  <c r="Z48" i="27" s="1"/>
  <c r="X83" i="52"/>
  <c r="Z83" i="27" s="1"/>
  <c r="X56" i="52"/>
  <c r="Z56" i="27" s="1"/>
  <c r="X23" i="52"/>
  <c r="Z23" i="27" s="1"/>
  <c r="X31" i="52"/>
  <c r="Z31" i="27" s="1"/>
  <c r="X103" i="52"/>
  <c r="Z103" i="27" s="1"/>
  <c r="Z46" i="52"/>
  <c r="Z13" i="52"/>
  <c r="Z105" i="52"/>
  <c r="Z97" i="52"/>
  <c r="X107" i="52"/>
  <c r="Z107" i="27" s="1"/>
  <c r="X34" i="52"/>
  <c r="Z34" i="27" s="1"/>
  <c r="X76" i="52"/>
  <c r="Z76" i="27" s="1"/>
  <c r="X19" i="52"/>
  <c r="Z19" i="27" s="1"/>
  <c r="X33" i="52"/>
  <c r="Z33" i="27" s="1"/>
  <c r="Z18" i="52"/>
  <c r="Z8" i="52"/>
  <c r="Z15" i="52"/>
  <c r="Z56" i="52"/>
  <c r="Z83" i="52"/>
  <c r="Z67" i="52"/>
  <c r="Z22" i="52"/>
  <c r="Z37" i="52"/>
  <c r="X89" i="52"/>
  <c r="Z89" i="27" s="1"/>
  <c r="X43" i="52"/>
  <c r="Z43" i="27" s="1"/>
  <c r="X84" i="52"/>
  <c r="Z84" i="27" s="1"/>
  <c r="X104" i="52"/>
  <c r="Z104" i="27" s="1"/>
  <c r="X35" i="52"/>
  <c r="Z35" i="27" s="1"/>
  <c r="Z84" i="52"/>
  <c r="Z29" i="52"/>
  <c r="X36" i="52"/>
  <c r="Z36" i="27" s="1"/>
  <c r="X58" i="52"/>
  <c r="Z58" i="27" s="1"/>
  <c r="Z27" i="52"/>
  <c r="Z54" i="52"/>
  <c r="Z21" i="52"/>
  <c r="Z99" i="52"/>
  <c r="X44" i="52"/>
  <c r="Z44" i="27" s="1"/>
  <c r="X14" i="52"/>
  <c r="Z14" i="27" s="1"/>
  <c r="Y104" i="52"/>
  <c r="X66" i="52"/>
  <c r="Z66" i="27" s="1"/>
  <c r="X25" i="52"/>
  <c r="Z25" i="27" s="1"/>
  <c r="X72" i="52"/>
  <c r="Z72" i="27" s="1"/>
  <c r="X97" i="52"/>
  <c r="Z97" i="27" s="1"/>
  <c r="Z104" i="52"/>
  <c r="Z55" i="52"/>
  <c r="Z43" i="52"/>
  <c r="Z70" i="52"/>
  <c r="Z81" i="52"/>
  <c r="Z17" i="52"/>
  <c r="Z66" i="52"/>
  <c r="X91" i="52"/>
  <c r="Z91" i="27" s="1"/>
  <c r="X55" i="52"/>
  <c r="Z55" i="27" s="1"/>
  <c r="AA91" i="52"/>
  <c r="AA86" i="52"/>
  <c r="Z20" i="52"/>
  <c r="AA11" i="52"/>
  <c r="AA27" i="52"/>
  <c r="AA65" i="52"/>
  <c r="AA24" i="52"/>
  <c r="AA73" i="52"/>
  <c r="Z61" i="52"/>
  <c r="AA72" i="52"/>
  <c r="Z103" i="52"/>
  <c r="Z19" i="52"/>
  <c r="Y23" i="52"/>
  <c r="AA77" i="52"/>
  <c r="Z16" i="52"/>
  <c r="Z57" i="52"/>
  <c r="Z35" i="52"/>
  <c r="Z75" i="52"/>
  <c r="AA33" i="52"/>
  <c r="Y77" i="52"/>
  <c r="Y105" i="52"/>
  <c r="AA36" i="52"/>
  <c r="Z107" i="52"/>
  <c r="Y61" i="52"/>
  <c r="Y74" i="52"/>
  <c r="Y60" i="52"/>
  <c r="Y16" i="52"/>
  <c r="AA103" i="52"/>
  <c r="Z58" i="52"/>
  <c r="Z31" i="52"/>
  <c r="Z36" i="52"/>
  <c r="Z33" i="52"/>
  <c r="AA22" i="52"/>
  <c r="AA17" i="52"/>
  <c r="AA106" i="52"/>
  <c r="AA32" i="52"/>
  <c r="AA25" i="52"/>
  <c r="Y86" i="52"/>
  <c r="Y39" i="52"/>
  <c r="Y50" i="52"/>
  <c r="Y80" i="52"/>
  <c r="Y24" i="52"/>
  <c r="Y91" i="52"/>
  <c r="Y65" i="52"/>
  <c r="Y84" i="52"/>
  <c r="Y82" i="52"/>
  <c r="Y9" i="52"/>
  <c r="Y29" i="52"/>
  <c r="Y40" i="52"/>
  <c r="Y70" i="52"/>
  <c r="Y43" i="52"/>
  <c r="Y81" i="52"/>
  <c r="Y46" i="52"/>
  <c r="Y59" i="52"/>
  <c r="Y90" i="52"/>
  <c r="Y48" i="52"/>
  <c r="Y15" i="52"/>
  <c r="Y55" i="52"/>
  <c r="Y27" i="52"/>
  <c r="Y11" i="52"/>
  <c r="Y68" i="52"/>
  <c r="Y52" i="52"/>
  <c r="Y18" i="52"/>
  <c r="Y41" i="52"/>
  <c r="Y7" i="52"/>
  <c r="AA34" i="52"/>
  <c r="AA61" i="52"/>
  <c r="AA31" i="52"/>
  <c r="AA74" i="52"/>
  <c r="AA99" i="52"/>
  <c r="AA64" i="52"/>
  <c r="AA97" i="52"/>
  <c r="AA23" i="52"/>
  <c r="AA105" i="52"/>
  <c r="AA19" i="52"/>
  <c r="AA58" i="52"/>
  <c r="AA26" i="52"/>
  <c r="AA35" i="52"/>
  <c r="AA37" i="52"/>
  <c r="AA63" i="52"/>
  <c r="AA66" i="52"/>
  <c r="AA75" i="52"/>
  <c r="AA98" i="52"/>
  <c r="AA104" i="52"/>
  <c r="AA57" i="52"/>
  <c r="AA20" i="52"/>
  <c r="AA60" i="52"/>
  <c r="AA76" i="52"/>
  <c r="AA16" i="52"/>
  <c r="AA96" i="52"/>
  <c r="AA67" i="52"/>
  <c r="AA78" i="52"/>
  <c r="Z8" i="27" l="1"/>
  <c r="X2" i="52"/>
  <c r="Z7" i="27"/>
  <c r="X1" i="52"/>
  <c r="Z20" i="27"/>
  <c r="X4" i="52"/>
  <c r="X82" i="52"/>
  <c r="Z82" i="27" s="1"/>
  <c r="D81" i="53"/>
  <c r="X65" i="52"/>
  <c r="Z65" i="27" s="1"/>
  <c r="D62" i="53"/>
  <c r="X54" i="52"/>
  <c r="Z54" i="27" s="1"/>
  <c r="D52" i="53"/>
  <c r="X52" i="52" s="1"/>
  <c r="Z52" i="27" s="1"/>
  <c r="X41" i="52"/>
  <c r="Z41" i="27" s="1"/>
  <c r="D40" i="53"/>
  <c r="X24" i="52"/>
  <c r="D21" i="53"/>
  <c r="X13" i="52"/>
  <c r="Z13" i="27" s="1"/>
  <c r="D11" i="53"/>
  <c r="AH32" i="52"/>
  <c r="AH73" i="52"/>
  <c r="AG73" i="52"/>
  <c r="AC32" i="52"/>
  <c r="AC73" i="52"/>
  <c r="AD100" i="52"/>
  <c r="AD32" i="52"/>
  <c r="AB100" i="52"/>
  <c r="AB32" i="52"/>
  <c r="AF107" i="52"/>
  <c r="AF73" i="52"/>
  <c r="AE100" i="52"/>
  <c r="AE32" i="52"/>
  <c r="AB107" i="52"/>
  <c r="AB73" i="52"/>
  <c r="AF100" i="52"/>
  <c r="AF32" i="52"/>
  <c r="AE107" i="52"/>
  <c r="AE73" i="52"/>
  <c r="AD107" i="52"/>
  <c r="AD73" i="52"/>
  <c r="AG100" i="52"/>
  <c r="AG32" i="52"/>
  <c r="Z100" i="52"/>
  <c r="X32" i="52"/>
  <c r="Z32" i="27" s="1"/>
  <c r="Y32" i="52"/>
  <c r="X50" i="52"/>
  <c r="Z50" i="27" s="1"/>
  <c r="X9" i="52"/>
  <c r="Z9" i="27" s="1"/>
  <c r="Y73" i="52"/>
  <c r="AA107" i="52"/>
  <c r="X73" i="52"/>
  <c r="Z73" i="27" s="1"/>
  <c r="AA100" i="52"/>
  <c r="Z73" i="52"/>
  <c r="Z24" i="27" l="1"/>
  <c r="X3" i="52"/>
  <c r="X11" i="52"/>
  <c r="Z11" i="27" s="1"/>
  <c r="D90" i="53"/>
  <c r="X90" i="52" s="1"/>
  <c r="Z90" i="27" s="1"/>
  <c r="X81" i="52"/>
  <c r="Z81" i="27" s="1"/>
  <c r="D80" i="53"/>
  <c r="X80" i="52" s="1"/>
  <c r="Z80" i="27" s="1"/>
  <c r="D59" i="53"/>
  <c r="X59" i="52" s="1"/>
  <c r="Z59" i="27" s="1"/>
  <c r="D39" i="53"/>
  <c r="X39" i="52" s="1"/>
  <c r="Z39" i="27" s="1"/>
  <c r="X21" i="52"/>
  <c r="Z21" i="27" s="1"/>
  <c r="D18" i="53"/>
  <c r="X18" i="52" s="1"/>
  <c r="Z18" i="27" s="1"/>
  <c r="X40" i="52"/>
  <c r="Z40" i="27" s="1"/>
  <c r="X62" i="52"/>
  <c r="Z62" i="27" s="1"/>
</calcChain>
</file>

<file path=xl/sharedStrings.xml><?xml version="1.0" encoding="utf-8"?>
<sst xmlns="http://schemas.openxmlformats.org/spreadsheetml/2006/main" count="3365" uniqueCount="768">
  <si>
    <t xml:space="preserve"> </t>
  </si>
  <si>
    <t>[Billions of dollars]</t>
  </si>
  <si>
    <t xml:space="preserve">          To unaffiliated foreigners................................................................................................................................... .....................................................................</t>
  </si>
  <si>
    <t xml:space="preserve">                    Services.............................................................................................................................................................................................................................</t>
  </si>
  <si>
    <t xml:space="preserve">          To affiliated foreigners................................................................................................................................. .....................................................................</t>
  </si>
  <si>
    <t xml:space="preserve">                    Services...............................................................................................................................................................................................................................</t>
  </si>
  <si>
    <t xml:space="preserve">              To foreign affiliates of U.S. parents .......................................................................................................................................................................</t>
  </si>
  <si>
    <t xml:space="preserve">                         Services..............................................................................................................................................................................................................................</t>
  </si>
  <si>
    <t xml:space="preserve">              To foreign parent groups of U.S. affiliates...............................................................................................................................................................................</t>
  </si>
  <si>
    <t xml:space="preserve">                 Less: Costs and profits accruing to foreign persons...................................................................................................................................................................</t>
  </si>
  <si>
    <t xml:space="preserve">                     Compensation of employees of foreign affiliates............................................................................................................................. .............................................................</t>
  </si>
  <si>
    <t xml:space="preserve">                     Other.................................................................................................................................................. .............................................................................</t>
  </si>
  <si>
    <t xml:space="preserve">                 Less: Sales by foreign affiliates to other foreign affiliates of the same parent..............................................................................................................................</t>
  </si>
  <si>
    <t xml:space="preserve">          From unaffiliated foreigners................................................................................................................................... .......................................................</t>
  </si>
  <si>
    <t xml:space="preserve">                    Services................................................................................................................................................................................................................................</t>
  </si>
  <si>
    <t xml:space="preserve">          From affiliated foreigners................................................................................................................................. ......................................................................</t>
  </si>
  <si>
    <t xml:space="preserve">                    Services...................................................................................................................................................................................................................................</t>
  </si>
  <si>
    <t xml:space="preserve">              From foreign affiliates of U.S. parents................................................................................................................................................................................</t>
  </si>
  <si>
    <t xml:space="preserve">              From foreign parent groups of U.S. affiliates.........................................................................................................................................................................................</t>
  </si>
  <si>
    <t xml:space="preserve">                  Less: Costs and profits accruing to U.S. persons.............................................................................................................................................</t>
  </si>
  <si>
    <t xml:space="preserve">                       Compensation of employees of U.S. affiliates............................................................................................................................. ..............................................................</t>
  </si>
  <si>
    <t xml:space="preserve">                       Other.................................................................................................................................................. ..................................................................</t>
  </si>
  <si>
    <t>n.a.</t>
  </si>
  <si>
    <t>Memoranda:</t>
  </si>
  <si>
    <t>Addenda:</t>
  </si>
  <si>
    <t xml:space="preserve">               Foreign content........................................................................................................................................................................................................</t>
  </si>
  <si>
    <t xml:space="preserve">                   Value added by foreign affiliates of U.S. parents................................................................................................................................</t>
  </si>
  <si>
    <t xml:space="preserve">              U.S. content .....................................................................................................................................................................................................................</t>
  </si>
  <si>
    <t xml:space="preserve">             U.S. content......................................................................................................................................... ...........................................................</t>
  </si>
  <si>
    <t xml:space="preserve">                 Value added by U.S. affiliates of foreign parents..................................................................................................................................................</t>
  </si>
  <si>
    <t xml:space="preserve">             Foreign content .....................................................................................................................................................................................................................</t>
  </si>
  <si>
    <t>n.a. Not available</t>
  </si>
  <si>
    <t xml:space="preserve"> ...</t>
  </si>
  <si>
    <t xml:space="preserve">      Exports of goods and services, total (ITA table 1.2, line 2)................................................................................................... ..................................................................................</t>
  </si>
  <si>
    <t xml:space="preserve">              Goods, balance of payments basis (ITA table 1.2, line 3)...........................................................................................................................................................................................</t>
  </si>
  <si>
    <t xml:space="preserve">   Receipts resulting from exports of goods and services and sales by foreign affiliates (line 5 plus line 20) ...........................................................................................................</t>
  </si>
  <si>
    <t xml:space="preserve"> Primary income receipts, except on direct investment (line 29 plus line 33)</t>
  </si>
  <si>
    <t xml:space="preserve">          Sales to nonaffiliates and change in inventories, total  (line 21 minus line 26 plus the change in inventories)....................................................................................................................................................................................</t>
  </si>
  <si>
    <t xml:space="preserve">  Payments resulting from imports of goods and services and sales by U.S. affiliates (line 39 plus line 54)..............................................................................................................</t>
  </si>
  <si>
    <t xml:space="preserve">  Balance on goods, services, and net receipts from sales by affiliates (line 4 minus line 38).......................................................................................................................</t>
  </si>
  <si>
    <t xml:space="preserve">          Sales to nonaffiliates and change in inventories, total </t>
  </si>
  <si>
    <t xml:space="preserve"> Primary income receipts, except on direct investment </t>
  </si>
  <si>
    <t xml:space="preserve">                 Plus: Bank affiliates (net payments)..................................................................................................................................................................................................................</t>
  </si>
  <si>
    <t xml:space="preserve">                 Plus: Bank affiliates  (net receipts)..................................................................................................................................................................................................................................</t>
  </si>
  <si>
    <t xml:space="preserve">              Services (ITA table 1.2, line 13).........................................................................................................................................................................................................</t>
  </si>
  <si>
    <t xml:space="preserve">         Sales to nonaffiliates and change in inventories, total (line 55 minus line 60 plus the change in inventories) ...............................................................................................................................................................</t>
  </si>
  <si>
    <t xml:space="preserve">      Net payments to foreign parents of direct investment income resulting from sales by their U.S. affiliates (ITA table 4.2, line 48)..........................................</t>
  </si>
  <si>
    <t>Exports of goods and services and income receipts (international transactions accounts (ITAs) table 1.2, line 1)........................................................................................................................................................</t>
  </si>
  <si>
    <t xml:space="preserve">        Investment income, except on direct investment………………………………………………………………………………………………………</t>
  </si>
  <si>
    <t>Equals: Imports of goods and services and income receipts, directional basis…………………………………………………………………..</t>
  </si>
  <si>
    <t xml:space="preserve">        Investment income, except on direct investment……………………………………………………………………………………………………….</t>
  </si>
  <si>
    <t>Equals: Exports of goods and services and income receipts, directional basis…………………………………………………………………..</t>
  </si>
  <si>
    <t xml:space="preserve">      Net receipts by U.S. parents of direct investment income resulting from sales by their foreign affiliates (ITA table 4.2, line 11)....</t>
  </si>
  <si>
    <r>
      <t xml:space="preserve">                    Goods</t>
    </r>
    <r>
      <rPr>
        <vertAlign val="superscript"/>
        <sz val="10"/>
        <rFont val="Arial"/>
        <family val="2"/>
      </rPr>
      <t>2</t>
    </r>
    <r>
      <rPr>
        <sz val="10"/>
        <rFont val="Arial"/>
        <family val="2"/>
      </rPr>
      <t xml:space="preserve">  .............................................................................................................................................................................................................................</t>
    </r>
  </si>
  <si>
    <r>
      <t xml:space="preserve">                         Goods</t>
    </r>
    <r>
      <rPr>
        <vertAlign val="superscript"/>
        <sz val="10"/>
        <rFont val="Arial"/>
        <family val="2"/>
      </rPr>
      <t>2</t>
    </r>
    <r>
      <rPr>
        <sz val="10"/>
        <rFont val="Arial"/>
        <family val="2"/>
      </rPr>
      <t xml:space="preserve">  ...........................................................................................................................................................................................................................</t>
    </r>
  </si>
  <si>
    <r>
      <t xml:space="preserve">                 Sales by foreign affiliates </t>
    </r>
    <r>
      <rPr>
        <vertAlign val="superscript"/>
        <sz val="10"/>
        <rFont val="Arial"/>
        <family val="2"/>
      </rPr>
      <t>3</t>
    </r>
    <r>
      <rPr>
        <sz val="10"/>
        <rFont val="Arial"/>
        <family val="2"/>
      </rPr>
      <t>.................................................................................................................................. ................................................................................</t>
    </r>
  </si>
  <si>
    <r>
      <t xml:space="preserve">                 Less: Foreign affiliates' purchases of goods and services directly from the United States </t>
    </r>
    <r>
      <rPr>
        <b/>
        <vertAlign val="superscript"/>
        <sz val="10"/>
        <rFont val="Arial"/>
        <family val="2"/>
      </rPr>
      <t>4</t>
    </r>
    <r>
      <rPr>
        <sz val="10"/>
        <rFont val="Arial"/>
        <family val="2"/>
      </rPr>
      <t xml:space="preserve"> ..................................... ..................................................</t>
    </r>
  </si>
  <si>
    <r>
      <t xml:space="preserve">                  Sales by U.S. affiliates </t>
    </r>
    <r>
      <rPr>
        <vertAlign val="superscript"/>
        <sz val="10"/>
        <rFont val="Arial"/>
        <family val="2"/>
      </rPr>
      <t>3</t>
    </r>
    <r>
      <rPr>
        <sz val="10"/>
        <rFont val="Arial"/>
        <family val="2"/>
      </rPr>
      <t>..................................................................................................................................................................................................</t>
    </r>
  </si>
  <si>
    <r>
      <t xml:space="preserve">                  Less: U.S. affiliates' purchases of goods and services directly from abroad </t>
    </r>
    <r>
      <rPr>
        <vertAlign val="superscript"/>
        <sz val="10"/>
        <rFont val="Arial"/>
        <family val="2"/>
      </rPr>
      <t>5</t>
    </r>
    <r>
      <rPr>
        <sz val="10"/>
        <rFont val="Arial"/>
        <family val="2"/>
      </rPr>
      <t xml:space="preserve"> ...................................................................................................................................</t>
    </r>
  </si>
  <si>
    <r>
      <t xml:space="preserve">                 Less: Sales by U.S. affiliates to other U.S. affiliates of the same parent </t>
    </r>
    <r>
      <rPr>
        <vertAlign val="superscript"/>
        <sz val="10"/>
        <rFont val="Arial"/>
        <family val="2"/>
      </rPr>
      <t>6</t>
    </r>
    <r>
      <rPr>
        <sz val="10"/>
        <rFont val="Arial"/>
        <family val="2"/>
      </rPr>
      <t>........................................................................................................</t>
    </r>
  </si>
  <si>
    <r>
      <t xml:space="preserve">    Source of the content of foreign affiliates' sales and change in inventories: </t>
    </r>
    <r>
      <rPr>
        <b/>
        <vertAlign val="superscript"/>
        <sz val="10"/>
        <rFont val="Arial"/>
        <family val="2"/>
      </rPr>
      <t>3</t>
    </r>
  </si>
  <si>
    <r>
      <t xml:space="preserve">                   Other foreign content </t>
    </r>
    <r>
      <rPr>
        <vertAlign val="superscript"/>
        <sz val="10"/>
        <rFont val="Arial"/>
        <family val="2"/>
      </rPr>
      <t>7</t>
    </r>
    <r>
      <rPr>
        <sz val="10"/>
        <rFont val="Arial"/>
        <family val="2"/>
      </rPr>
      <t>....................................................................................................................... ...............................................</t>
    </r>
  </si>
  <si>
    <r>
      <t xml:space="preserve">   Source of the content of U.S. affiliates' sales and change in inventories: </t>
    </r>
    <r>
      <rPr>
        <b/>
        <vertAlign val="superscript"/>
        <sz val="10"/>
        <rFont val="Arial"/>
        <family val="2"/>
      </rPr>
      <t>3,8</t>
    </r>
  </si>
  <si>
    <r>
      <t xml:space="preserve">                 Other U.S. content </t>
    </r>
    <r>
      <rPr>
        <vertAlign val="superscript"/>
        <sz val="10"/>
        <rFont val="Arial"/>
        <family val="2"/>
      </rPr>
      <t>9</t>
    </r>
    <r>
      <rPr>
        <sz val="10"/>
        <rFont val="Arial"/>
        <family val="2"/>
      </rPr>
      <t xml:space="preserve"> .......................................................................................................................... .......................................................</t>
    </r>
  </si>
  <si>
    <t>2. The sources for total U.S. exports and imports of goods are based on Census Bureau tabulations of Customs data. The sources for U.S. parent trade in goods with their foreign affiliates and U.S. affiliate trade in goods with their foreign parent groups are BEA’s annual surveys of financial and operating data of U.S. parents, their foreign affiliates, and foreign-owned U.S. affiliates.</t>
  </si>
  <si>
    <t xml:space="preserve">4. In principle, purchases of services from the United States should include both purchases from the U.S. parent and purchases from unaffiliated providers. However, data on purchases from unaffiliated providers are unavailable, so for services, line 22 only includes purchases from U.S. parents.  </t>
  </si>
  <si>
    <t>5. In principle, purchases of services from abroad should include both purchases from the foreign parent group and purchases from unaffiliated providers. However, data on purchases from unaffiliated providers are unavailable, so for services, line 56 only includes purchases from the foreign parent groups.</t>
  </si>
  <si>
    <t>6. In principle, sales by U.S. affiliates to other U.S. affiliates of the same foreign parent should be subtracted, but data on these sales are unavailable.  Because U.S. affiliates are generally required to report to BEA on a fully consolidated basis, most of these sales are eliminated through consolidation, and the remaining amount is thought to be negligible.</t>
  </si>
  <si>
    <t>7. Other foreign content (purchases from foreign persons by foreign affiliates) is overstated to the extent that it includes U.S. exports that are embodied in goods and services purchased by foreign affiliates from foreign suppliers.</t>
  </si>
  <si>
    <t>9. Other U.S. content (purchases from U.S. persons by U.S. affiliates) is overstated to the extent that it includes U.S. imports that are embodied in goods and services purchased by U.S. affiliates from U.S. suppliers.</t>
  </si>
  <si>
    <t>8. In principle, the sales exclude the affiliates' sales to other affiliates of their parent.  For U.S. affiliates, data on sales to other affiliates are unavailable, but these sales are thought to be negligible. (See footnote 6.)</t>
  </si>
  <si>
    <t>Less: Adjustment to convert direct investment receipts to a directional basis (ITA table 4.2, line 8)……………………………………………………</t>
  </si>
  <si>
    <t>Less: Adjustment to convert direct investment receipts to a directional basis (ITA table 4.2, line 8)………………………………………………….</t>
  </si>
  <si>
    <t xml:space="preserve">    Source of the content of foreign affiliates' sales and change in inventories: </t>
  </si>
  <si>
    <t>Imports of services</t>
  </si>
  <si>
    <t>Less: Adjustments to convert to directional basis</t>
  </si>
  <si>
    <t>Table 1.2. U.S. International Transactions, Expanded Detail</t>
  </si>
  <si>
    <t>Current account</t>
  </si>
  <si>
    <t>Exports of goods and services and income receipts (credits)</t>
  </si>
  <si>
    <t>Table 2.1. U.S. Trade in Services, by Type of Service</t>
  </si>
  <si>
    <t>Equals: Direct investment income on outward investment (U.S. direct investment abroad), directional basis /2/</t>
  </si>
  <si>
    <t>Table 4.2. U.S. International Transactions in Primary Income on Direct Investment</t>
  </si>
  <si>
    <t>Imports of goods and services and income payments (debits)</t>
  </si>
  <si>
    <t>Equals: Direct investment income on inward investment (foreign direct investment in the United States), directional basis /2/</t>
  </si>
  <si>
    <t xml:space="preserve">  </t>
  </si>
  <si>
    <t xml:space="preserve">  Imports of services by affiliation:</t>
  </si>
  <si>
    <t xml:space="preserve">  Primary income payments, except on direct investment (line 63 plus line 66)…………………………………………………………………………………………….</t>
  </si>
  <si>
    <t xml:space="preserve">          Portfolio investment income (ITA table 1.2, line 29)…………………………………………………………………………………………………..</t>
  </si>
  <si>
    <t xml:space="preserve">          Other investment income (ITA table 1.2, line 30)………………………………………………………………………………………………………</t>
  </si>
  <si>
    <t xml:space="preserve">          Reserve asset income (ITA table 1.2, line 31)………………………………………………………………………………………………………….</t>
  </si>
  <si>
    <t xml:space="preserve">        Compensation of employees (ITA table 1.2, line 32) ……………………………………………………………………………………………………</t>
  </si>
  <si>
    <t>Secondary income (current transfer) receipts (ITA table 1.2, line 33)……………………………………………………………………………….</t>
  </si>
  <si>
    <t>Imports of goods and services and income payments (ITA table 1.2, line 34)......................................................................................................................................................................</t>
  </si>
  <si>
    <t xml:space="preserve">      Imports of goods and services, total (ITA table 1.2, line 35)................................................................................................... ..................................................................................</t>
  </si>
  <si>
    <t xml:space="preserve">              Goods, balance of payments basis  (ITA table 1.2, line 36).........................................................................................................................................................................................</t>
  </si>
  <si>
    <t xml:space="preserve">              Services (ITA table 1.2, line 45).........................................................................................................................................................................................................</t>
  </si>
  <si>
    <t xml:space="preserve">          Portfolio investment income (ITA table 1.2, line 61)……………………………………………………………………………………………………..</t>
  </si>
  <si>
    <t xml:space="preserve">          Other investment income (ITA table 1.2, line 62)………………………………………………………………………………………………………</t>
  </si>
  <si>
    <t xml:space="preserve">      Compensation of employees (ITA table 1.2, line 63) …………………………………………………………………………………………………….</t>
  </si>
  <si>
    <t>Secondary income (current transfer) payments (ITA table 1.2, line 64)…………………………………………………………………………….</t>
  </si>
  <si>
    <t xml:space="preserve">  Balance on goods and services (line 5 minus line 39, and ITA table 1.2, line 110)...............................................................................................................................................................................</t>
  </si>
  <si>
    <t xml:space="preserve">  Balance on current account (line 1 minus line 35, and ITA table 1.2, line 109).....................................................................................................................................................................</t>
  </si>
  <si>
    <t xml:space="preserve">    Goods</t>
  </si>
  <si>
    <t xml:space="preserve">    Services</t>
  </si>
  <si>
    <t>.....</t>
  </si>
  <si>
    <t>1. The estimates for 2020 are from the international transactions accounts, which are published quarterly. Detailed estimates for 2020 from BEA's annual surveys of the activities of multinational enterprises will not be available until the second half of 2022.</t>
  </si>
  <si>
    <t>3. For 2007-2019, annual data on sales, purchases, costs, and profits for both bank and nonbank affiliates are included in the calculation in lines 21-26, lines 55-60, line 71-75, and lines 76-80.  For 1999-2006, these data for bank affiliates are unavailable.</t>
  </si>
  <si>
    <t>Table 2. Ownership-Based Framework of the U.S. Current Account, 1999-2020</t>
  </si>
  <si>
    <t>[Millions of dollars]</t>
  </si>
  <si>
    <t xml:space="preserve">      U.S. parents' exports to their foreign affiliates</t>
  </si>
  <si>
    <t xml:space="preserve">      U.S. affiliates' exports to their foreign parent groups</t>
  </si>
  <si>
    <t>37</t>
  </si>
  <si>
    <t>Balance on current account (line 1 less line 34) /5/</t>
  </si>
  <si>
    <t>Bureau of Economic Analysis</t>
  </si>
  <si>
    <t>Release Date: December 21, 2021 - Next Release Date: March 24, 2022</t>
  </si>
  <si>
    <t>Line</t>
  </si>
  <si>
    <t> </t>
  </si>
  <si>
    <t>1999</t>
  </si>
  <si>
    <t>2000 </t>
  </si>
  <si>
    <t>2001</t>
  </si>
  <si>
    <t>2002 </t>
  </si>
  <si>
    <t>2003</t>
  </si>
  <si>
    <t>2004 </t>
  </si>
  <si>
    <t>2005</t>
  </si>
  <si>
    <t>2006 </t>
  </si>
  <si>
    <t>2007</t>
  </si>
  <si>
    <t>2008 </t>
  </si>
  <si>
    <t>2009</t>
  </si>
  <si>
    <t>2010 </t>
  </si>
  <si>
    <t>2011</t>
  </si>
  <si>
    <t>2012 </t>
  </si>
  <si>
    <t>2013</t>
  </si>
  <si>
    <t>2014 </t>
  </si>
  <si>
    <t>2015</t>
  </si>
  <si>
    <t>2016 </t>
  </si>
  <si>
    <t>2017</t>
  </si>
  <si>
    <t>2018 </t>
  </si>
  <si>
    <t>2019</t>
  </si>
  <si>
    <t>2020 </t>
  </si>
  <si>
    <t>1</t>
  </si>
  <si>
    <t>2</t>
  </si>
  <si>
    <t xml:space="preserve">  Exports of goods and services</t>
  </si>
  <si>
    <t>3</t>
  </si>
  <si>
    <t>4</t>
  </si>
  <si>
    <t xml:space="preserve">      General merchandise</t>
  </si>
  <si>
    <t>5</t>
  </si>
  <si>
    <t xml:space="preserve">        Foods, feeds, and beverages</t>
  </si>
  <si>
    <t>6</t>
  </si>
  <si>
    <t xml:space="preserve">        Industrial supplies and materials</t>
  </si>
  <si>
    <t>7</t>
  </si>
  <si>
    <t xml:space="preserve">        Capital goods except automotive</t>
  </si>
  <si>
    <t>8</t>
  </si>
  <si>
    <t xml:space="preserve">        Automotive vehicles, parts, and engines</t>
  </si>
  <si>
    <t>9</t>
  </si>
  <si>
    <t xml:space="preserve">        Consumer goods except food and automotive</t>
  </si>
  <si>
    <t>10</t>
  </si>
  <si>
    <t xml:space="preserve">        Other general merchandise</t>
  </si>
  <si>
    <t>11</t>
  </si>
  <si>
    <t xml:space="preserve">      Net exports of goods under merchanting</t>
  </si>
  <si>
    <t>12</t>
  </si>
  <si>
    <t xml:space="preserve">      Nonmonetary gold</t>
  </si>
  <si>
    <t>13</t>
  </si>
  <si>
    <t>14</t>
  </si>
  <si>
    <t xml:space="preserve">      Manufacturing services on physical inputs owned by others</t>
  </si>
  <si>
    <t>15</t>
  </si>
  <si>
    <t xml:space="preserve">      Maintenance and repair services n.i.e.</t>
  </si>
  <si>
    <t>16</t>
  </si>
  <si>
    <t xml:space="preserve">      Transport</t>
  </si>
  <si>
    <t>17</t>
  </si>
  <si>
    <t xml:space="preserve">      Travel (for all purposes including education) /1/</t>
  </si>
  <si>
    <t>18</t>
  </si>
  <si>
    <t xml:space="preserve">      Construction</t>
  </si>
  <si>
    <t>19</t>
  </si>
  <si>
    <t xml:space="preserve">      Insurance services</t>
  </si>
  <si>
    <t>20</t>
  </si>
  <si>
    <t xml:space="preserve">      Financial services</t>
  </si>
  <si>
    <t>21</t>
  </si>
  <si>
    <t xml:space="preserve">      Charges for the use of intellectual property n.i.e.</t>
  </si>
  <si>
    <t>22</t>
  </si>
  <si>
    <t xml:space="preserve">      Telecommunications, computer, and information services</t>
  </si>
  <si>
    <t>23</t>
  </si>
  <si>
    <t xml:space="preserve">      Other business services</t>
  </si>
  <si>
    <t>24</t>
  </si>
  <si>
    <t xml:space="preserve">      Personal, cultural, and recreational services</t>
  </si>
  <si>
    <t>25</t>
  </si>
  <si>
    <t xml:space="preserve">      Government goods and services n.i.e.</t>
  </si>
  <si>
    <t>26</t>
  </si>
  <si>
    <t xml:space="preserve">  Primary income receipts</t>
  </si>
  <si>
    <t>27</t>
  </si>
  <si>
    <t xml:space="preserve">    Investment income</t>
  </si>
  <si>
    <t>28</t>
  </si>
  <si>
    <t xml:space="preserve">      Direct investment income</t>
  </si>
  <si>
    <t>29</t>
  </si>
  <si>
    <t xml:space="preserve">      Portfolio investment income</t>
  </si>
  <si>
    <t>30</t>
  </si>
  <si>
    <t xml:space="preserve">      Other investment income</t>
  </si>
  <si>
    <t>31</t>
  </si>
  <si>
    <t xml:space="preserve">      Reserve asset income</t>
  </si>
  <si>
    <t>32</t>
  </si>
  <si>
    <t xml:space="preserve">    Compensation of employees</t>
  </si>
  <si>
    <t>33</t>
  </si>
  <si>
    <t xml:space="preserve">  Secondary income (current transfer) receipts /2/</t>
  </si>
  <si>
    <t>34</t>
  </si>
  <si>
    <t>35</t>
  </si>
  <si>
    <t xml:space="preserve">  Imports of goods and services</t>
  </si>
  <si>
    <t>36</t>
  </si>
  <si>
    <t>38</t>
  </si>
  <si>
    <t>39</t>
  </si>
  <si>
    <t>40</t>
  </si>
  <si>
    <t>41</t>
  </si>
  <si>
    <t>42</t>
  </si>
  <si>
    <t>43</t>
  </si>
  <si>
    <t>44</t>
  </si>
  <si>
    <t>45</t>
  </si>
  <si>
    <t>46</t>
  </si>
  <si>
    <t>47</t>
  </si>
  <si>
    <t>48</t>
  </si>
  <si>
    <t>49</t>
  </si>
  <si>
    <t>50</t>
  </si>
  <si>
    <t>51</t>
  </si>
  <si>
    <t>52</t>
  </si>
  <si>
    <t>53</t>
  </si>
  <si>
    <t>54</t>
  </si>
  <si>
    <t>55</t>
  </si>
  <si>
    <t>56</t>
  </si>
  <si>
    <t>57</t>
  </si>
  <si>
    <t>58</t>
  </si>
  <si>
    <t xml:space="preserve">  Primary income payments</t>
  </si>
  <si>
    <t>59</t>
  </si>
  <si>
    <t>60</t>
  </si>
  <si>
    <t>61</t>
  </si>
  <si>
    <t>62</t>
  </si>
  <si>
    <t>63</t>
  </si>
  <si>
    <t>64</t>
  </si>
  <si>
    <t xml:space="preserve">  Secondary income (current transfer) payments /2/</t>
  </si>
  <si>
    <t>Capital account</t>
  </si>
  <si>
    <t>65</t>
  </si>
  <si>
    <t>Capital transfer receipts and other credits</t>
  </si>
  <si>
    <t>66</t>
  </si>
  <si>
    <t>Capital transfer payments and other debits</t>
  </si>
  <si>
    <t>Financial account</t>
  </si>
  <si>
    <t>67</t>
  </si>
  <si>
    <t>Net U.S. acquisition of financial assets excluding financial derivatives (net increase in assets / financial outflow (+))</t>
  </si>
  <si>
    <t>68</t>
  </si>
  <si>
    <t xml:space="preserve">  Direct investment assets</t>
  </si>
  <si>
    <t>69</t>
  </si>
  <si>
    <t xml:space="preserve">    Equity</t>
  </si>
  <si>
    <t>70</t>
  </si>
  <si>
    <t xml:space="preserve">    Debt instruments</t>
  </si>
  <si>
    <t>71</t>
  </si>
  <si>
    <t xml:space="preserve">  Portfolio investment assets</t>
  </si>
  <si>
    <t>72</t>
  </si>
  <si>
    <t xml:space="preserve">    Equity and investment fund shares</t>
  </si>
  <si>
    <t>73</t>
  </si>
  <si>
    <t xml:space="preserve">    Debt securities</t>
  </si>
  <si>
    <t>74</t>
  </si>
  <si>
    <t xml:space="preserve">      Short term</t>
  </si>
  <si>
    <t>75</t>
  </si>
  <si>
    <t xml:space="preserve">      Long term</t>
  </si>
  <si>
    <t>76</t>
  </si>
  <si>
    <t xml:space="preserve">  Other investment assets</t>
  </si>
  <si>
    <t>77</t>
  </si>
  <si>
    <t xml:space="preserve">    Other equity</t>
  </si>
  <si>
    <t>78</t>
  </si>
  <si>
    <t xml:space="preserve">    Currency and deposits</t>
  </si>
  <si>
    <t>79</t>
  </si>
  <si>
    <t xml:space="preserve">    Loans</t>
  </si>
  <si>
    <t>80</t>
  </si>
  <si>
    <t xml:space="preserve">    Insurance technical reserves</t>
  </si>
  <si>
    <t>81</t>
  </si>
  <si>
    <t xml:space="preserve">    Trade credit and advances</t>
  </si>
  <si>
    <t>82</t>
  </si>
  <si>
    <t xml:space="preserve">  Reserve assets</t>
  </si>
  <si>
    <t>83</t>
  </si>
  <si>
    <t xml:space="preserve">    Monetary gold</t>
  </si>
  <si>
    <t>84</t>
  </si>
  <si>
    <t xml:space="preserve">    Special drawing rights</t>
  </si>
  <si>
    <t>85</t>
  </si>
  <si>
    <t xml:space="preserve">    Reserve position in the International Monetary Fund</t>
  </si>
  <si>
    <t>86</t>
  </si>
  <si>
    <t xml:space="preserve">    Other reserve assets</t>
  </si>
  <si>
    <t>87</t>
  </si>
  <si>
    <t xml:space="preserve">      Currency and deposits</t>
  </si>
  <si>
    <t>(*)</t>
  </si>
  <si>
    <t>88</t>
  </si>
  <si>
    <t xml:space="preserve">      Securities</t>
  </si>
  <si>
    <t>89</t>
  </si>
  <si>
    <t xml:space="preserve">      Financial derivatives</t>
  </si>
  <si>
    <t>90</t>
  </si>
  <si>
    <t xml:space="preserve">      Other claims</t>
  </si>
  <si>
    <t>91</t>
  </si>
  <si>
    <t>Net U.S. incurrence of liabilities excluding financial derivatives (net increase in liabilities / financial inflow (+))</t>
  </si>
  <si>
    <t>92</t>
  </si>
  <si>
    <t xml:space="preserve">  Direct investment liabilities</t>
  </si>
  <si>
    <t>93</t>
  </si>
  <si>
    <t>94</t>
  </si>
  <si>
    <t>95</t>
  </si>
  <si>
    <t xml:space="preserve">  Portfolio investment liabilities</t>
  </si>
  <si>
    <t>96</t>
  </si>
  <si>
    <t>97</t>
  </si>
  <si>
    <t>98</t>
  </si>
  <si>
    <t>99</t>
  </si>
  <si>
    <t>100</t>
  </si>
  <si>
    <t xml:space="preserve">  Other investment liabilities</t>
  </si>
  <si>
    <t>101</t>
  </si>
  <si>
    <t>102</t>
  </si>
  <si>
    <t>103</t>
  </si>
  <si>
    <t>104</t>
  </si>
  <si>
    <t>105</t>
  </si>
  <si>
    <t>106</t>
  </si>
  <si>
    <t xml:space="preserve">    Special drawing rights allocations</t>
  </si>
  <si>
    <t>107</t>
  </si>
  <si>
    <t>Financial derivatives other than reserves, net transactions /3/</t>
  </si>
  <si>
    <t>Statistical discrepancy</t>
  </si>
  <si>
    <t>108</t>
  </si>
  <si>
    <t>Statistical discrepancy /4/</t>
  </si>
  <si>
    <t>108a</t>
  </si>
  <si>
    <t xml:space="preserve">  Of which: Seasonal adjustment discrepancy</t>
  </si>
  <si>
    <t>Balances</t>
  </si>
  <si>
    <t>109</t>
  </si>
  <si>
    <t>110</t>
  </si>
  <si>
    <t xml:space="preserve">  Balance on goods and services (line 2 less line 35)</t>
  </si>
  <si>
    <t>111</t>
  </si>
  <si>
    <t xml:space="preserve">    Balance on goods (line 3 less line 36)</t>
  </si>
  <si>
    <t>112</t>
  </si>
  <si>
    <t xml:space="preserve">    Balance on services (line 13 less line 45)</t>
  </si>
  <si>
    <t>113</t>
  </si>
  <si>
    <t xml:space="preserve">  Balance on primary income (line 26 less line 58)</t>
  </si>
  <si>
    <t>114</t>
  </si>
  <si>
    <t xml:space="preserve">  Balance on secondary income (line 33 less line 64)</t>
  </si>
  <si>
    <t>115</t>
  </si>
  <si>
    <t>Balance on capital account (line 65 less line 66) /5/</t>
  </si>
  <si>
    <t>116</t>
  </si>
  <si>
    <t>Net lending (+) or net borrowing (-) from current- and capital-account transactions (line 109 plus line 115) /6/</t>
  </si>
  <si>
    <t>117</t>
  </si>
  <si>
    <t>Net lending (+) or net borrowing (-) from financial-account transactions (line 67 less line 91 plus line 107) /6/</t>
  </si>
  <si>
    <t>Legend / Footnotes:</t>
  </si>
  <si>
    <t>0 Transactions are possible but are zero for a given period.</t>
  </si>
  <si>
    <t>(*) Transactions between zero and +/- $500,000.</t>
  </si>
  <si>
    <t>(D) Suppressed to avoid the disclosure of data of individual companies.</t>
  </si>
  <si>
    <t>n.a. Transactions are possible, but data are not available.</t>
  </si>
  <si>
    <t>..... Not applicable, or for data periods 1960-1997, transactions that are 0, not available, or not applicable.</t>
  </si>
  <si>
    <t>n.i.e. Not included elsewhere.</t>
  </si>
  <si>
    <t>Quarterly estimates are not annualized and are expressed at quarterly rates.</t>
  </si>
  <si>
    <t>1. All travel purposes include 1) business travel, including expenditures by border, seasonal, and other short-term workers and 2) personal travel, including health-related and education-related travel.</t>
  </si>
  <si>
    <t>2. Secondary income (current transfer) receipts and payments include U.S. government and private transfers, such as U.S. government grants and pensions, fines and penalties, withholding taxes, personal transfers (remittances), insurance-related transfers, and other current transfers.</t>
  </si>
  <si>
    <t>3. Transactions for financial derivatives are only available as a net value equal to transactions for assets less transactions for liabilities.  A positive value represents net U.S. cash payments arising from derivatives contracts, and a negative value represents net U.S. cash receipts.</t>
  </si>
  <si>
    <t>4. The statistical discrepancy, which can be calculated as line 117 less line 116, is the difference between total debits and total credits recorded in the current, capital, and financial accounts.  In the current and capital accounts, credits and debits are labeled in the table.  In the financial account, an acquisition of an asset or a repayment of a liability is a debit, and an incurrence of a liability or a disposal of an asset is a credit.</t>
  </si>
  <si>
    <t>5. Current- and capital-account statistics in the international transactions accounts differ slightly from statistics in the national income and product accounts (NIPAs) because of adjustments made to convert the international transactions statistics to national economic accounting concepts.  A reconciliation between annual statistics in the two sets of accounts appears in NIPA &lt;a href="https://apps.bea.gov/iTable/iTable.cfm?reqid=19&amp;amp;step=3&amp;amp;isuri=1&amp;amp;nipa_table_list=415&amp;amp;categories=survey"&gt;table 4.3C&lt;/a&gt;.</t>
  </si>
  <si>
    <t>6. Net lending means that U.S. residents are net suppliers of funds to foreign residents, and net borrowing means the opposite.  Net lending or net borrowing can be computed from current- and capital-account transactions or from financial-account transactions.  The two amounts differ by the statistical discrepancy.</t>
  </si>
  <si>
    <t>ITA1.2</t>
  </si>
  <si>
    <t>Receipts</t>
  </si>
  <si>
    <t>Direct investment income on assets, asset/liability basis (table 4.1, line 3) /1/</t>
  </si>
  <si>
    <t xml:space="preserve">  Income on equity</t>
  </si>
  <si>
    <t xml:space="preserve">    Dividends and withdrawals</t>
  </si>
  <si>
    <t xml:space="preserve">    Reinvested earnings</t>
  </si>
  <si>
    <t xml:space="preserve">  Interest</t>
  </si>
  <si>
    <t xml:space="preserve">    U.S. parents' receipts</t>
  </si>
  <si>
    <t xml:space="preserve">    U.S. affiliates' receipts</t>
  </si>
  <si>
    <t xml:space="preserve">  U.S. parents' interest payments</t>
  </si>
  <si>
    <t xml:space="preserve">  U.S. affiliates' interest receipts</t>
  </si>
  <si>
    <t xml:space="preserve">      Reinvested earnings without current-cost adjustment</t>
  </si>
  <si>
    <t xml:space="preserve">      Current-cost adjustment</t>
  </si>
  <si>
    <t xml:space="preserve">  Interest, net receipts (line 18 less line 19)</t>
  </si>
  <si>
    <t xml:space="preserve">    U.S. parents' payments</t>
  </si>
  <si>
    <t>Direct investment income without current-cost adjustment on outward investment, directional basis (line 11 less line 16) /2/</t>
  </si>
  <si>
    <t xml:space="preserve">    Manufacturing</t>
  </si>
  <si>
    <t xml:space="preserve">    Wholesale trade</t>
  </si>
  <si>
    <t xml:space="preserve">    Finance (including depository institutions) and insurance</t>
  </si>
  <si>
    <t xml:space="preserve">    Holding companies except bank holding companies</t>
  </si>
  <si>
    <t xml:space="preserve">    Other</t>
  </si>
  <si>
    <t xml:space="preserve">  Income on equity without current-cost adjustment (line 12 less line 16)</t>
  </si>
  <si>
    <t xml:space="preserve">  Interest, net receipts</t>
  </si>
  <si>
    <t>Payments</t>
  </si>
  <si>
    <t>Direct investment income on liabilities, asset/liability basis (table 4.1, line 25) /1/</t>
  </si>
  <si>
    <t xml:space="preserve">    U.S. affiliates' payments</t>
  </si>
  <si>
    <t xml:space="preserve">  Interest, net payments (line 55 less line 56)</t>
  </si>
  <si>
    <t>Direct investment income without current-cost adjustment on inward investment, directional basis (line 48 less line 53) /2/</t>
  </si>
  <si>
    <t xml:space="preserve">  Income on equity without current-cost adjustment (line 49 less line 53)</t>
  </si>
  <si>
    <t xml:space="preserve">  Interest, net payments</t>
  </si>
  <si>
    <t>1. Income on an asset/liability basis is organized according to whether the income derives from an asset or a liability.  Income receipts derive from U.S. parent and U.S. affiliate claims (assets), and income payments derive from U.S. affiliate and U.S. parent liabilities.</t>
  </si>
  <si>
    <t>2. Income on a directional basis is organized according to whether the income derives from outward investment (U.S. direct investment abroad) or inward investment (foreign direct investment in the United States).  Income receipts derive from U.S. parent claims and liabilities, and income payments derive from U.S. affiliate claims and liabilities.</t>
  </si>
  <si>
    <t>ITA4.2</t>
  </si>
  <si>
    <t>Release Date: July 2, 2021</t>
  </si>
  <si>
    <t>Exports of services</t>
  </si>
  <si>
    <t xml:space="preserve">  Manufacturing services on physical inputs owned by others</t>
  </si>
  <si>
    <t xml:space="preserve">  Maintenance and repair services n.i.e.</t>
  </si>
  <si>
    <t xml:space="preserve">  Transport</t>
  </si>
  <si>
    <t xml:space="preserve">    Sea transport</t>
  </si>
  <si>
    <t xml:space="preserve">      Freight</t>
  </si>
  <si>
    <t xml:space="preserve">      Port</t>
  </si>
  <si>
    <t xml:space="preserve">    Air transport</t>
  </si>
  <si>
    <t xml:space="preserve">      Passenger</t>
  </si>
  <si>
    <t xml:space="preserve">      Freight /1/</t>
  </si>
  <si>
    <t xml:space="preserve">    Other modes of transport</t>
  </si>
  <si>
    <t xml:space="preserve">      Postal services</t>
  </si>
  <si>
    <t xml:space="preserve">      Road and other transport</t>
  </si>
  <si>
    <t xml:space="preserve">  Travel (for all purposes including education)</t>
  </si>
  <si>
    <t xml:space="preserve">    Business</t>
  </si>
  <si>
    <t xml:space="preserve">      Expenditures by border, seasonal, and other short-term workers</t>
  </si>
  <si>
    <t xml:space="preserve">      Other business travel</t>
  </si>
  <si>
    <t xml:space="preserve">    Personal</t>
  </si>
  <si>
    <t xml:space="preserve">      Health related</t>
  </si>
  <si>
    <t xml:space="preserve">      Education related</t>
  </si>
  <si>
    <t xml:space="preserve">      Other personal travel</t>
  </si>
  <si>
    <t xml:space="preserve">  Construction</t>
  </si>
  <si>
    <t xml:space="preserve">    Construction abroad</t>
  </si>
  <si>
    <t xml:space="preserve">    Foreign contractors' expenditures in the United States</t>
  </si>
  <si>
    <t xml:space="preserve">  Insurance services /2/</t>
  </si>
  <si>
    <t xml:space="preserve">    Direct insurance</t>
  </si>
  <si>
    <t xml:space="preserve">    Reinsurance</t>
  </si>
  <si>
    <t xml:space="preserve">    Auxiliary insurance services</t>
  </si>
  <si>
    <t xml:space="preserve">  Financial services</t>
  </si>
  <si>
    <t xml:space="preserve">    Explicitly charged and other financial services</t>
  </si>
  <si>
    <t xml:space="preserve">      Brokerage and market-making services</t>
  </si>
  <si>
    <t xml:space="preserve">      Underwriting and private placement services</t>
  </si>
  <si>
    <t xml:space="preserve">      Credit card and other credit-related services</t>
  </si>
  <si>
    <t xml:space="preserve">      Financial management services</t>
  </si>
  <si>
    <t xml:space="preserve">      Financial advisory and custody services</t>
  </si>
  <si>
    <t xml:space="preserve">      Securities lending, electronic funds transfer, and other services</t>
  </si>
  <si>
    <t xml:space="preserve">    Financial intermediation services indirectly measured</t>
  </si>
  <si>
    <t xml:space="preserve">  Charges for the use of intellectual property n.i.e.</t>
  </si>
  <si>
    <t xml:space="preserve">    By type of intellectual property:</t>
  </si>
  <si>
    <t xml:space="preserve">      Franchises and trademarks licensing fees</t>
  </si>
  <si>
    <t xml:space="preserve">        Trademarks</t>
  </si>
  <si>
    <t xml:space="preserve">        Franchise fees</t>
  </si>
  <si>
    <t xml:space="preserve">      Licenses for the use of outcomes of research and development /3/</t>
  </si>
  <si>
    <t xml:space="preserve">      Licenses to reproduce and/or distribute computer software</t>
  </si>
  <si>
    <t xml:space="preserve">      Licenses to reproduce and/or distribute audiovisual products</t>
  </si>
  <si>
    <t xml:space="preserve">        Movies and television programming</t>
  </si>
  <si>
    <t>(D)</t>
  </si>
  <si>
    <t xml:space="preserve">        Books and sound recordings</t>
  </si>
  <si>
    <t xml:space="preserve">        Broadcasting and recording of live events</t>
  </si>
  <si>
    <t xml:space="preserve">    By affiliation:</t>
  </si>
  <si>
    <t xml:space="preserve">        Unaffiliated</t>
  </si>
  <si>
    <t xml:space="preserve">        Affiliated</t>
  </si>
  <si>
    <t xml:space="preserve">            U.S. parents' exports to their foreign affiliates</t>
  </si>
  <si>
    <t xml:space="preserve">            U.S. affiliates' exports to their foreign parent groups</t>
  </si>
  <si>
    <t xml:space="preserve">  Telecommunications, computer, and information services</t>
  </si>
  <si>
    <t xml:space="preserve">    Telecommunications services</t>
  </si>
  <si>
    <t xml:space="preserve">    Computer services</t>
  </si>
  <si>
    <t xml:space="preserve">      Computer software, including end-user licenses and customization</t>
  </si>
  <si>
    <t xml:space="preserve">      Cloud computing and data storage services</t>
  </si>
  <si>
    <t xml:space="preserve">      Other computer services</t>
  </si>
  <si>
    <t xml:space="preserve">    Information services</t>
  </si>
  <si>
    <t xml:space="preserve">      News agency services</t>
  </si>
  <si>
    <t xml:space="preserve">      Database and other information services</t>
  </si>
  <si>
    <t xml:space="preserve">  Other business services</t>
  </si>
  <si>
    <t xml:space="preserve">    Research and development services</t>
  </si>
  <si>
    <t xml:space="preserve">      Work undertaken on a systematic basis to increase the stock of knowledge</t>
  </si>
  <si>
    <t xml:space="preserve">        Provision of customized and non-customized research and development services</t>
  </si>
  <si>
    <t xml:space="preserve">        Sale of proprietary rights arising from research and development</t>
  </si>
  <si>
    <t xml:space="preserve">      Other research and development services</t>
  </si>
  <si>
    <t xml:space="preserve">    Professional and management consulting services</t>
  </si>
  <si>
    <t xml:space="preserve">      Legal, accounting, management consulting, and public relations services</t>
  </si>
  <si>
    <t xml:space="preserve">        Legal services</t>
  </si>
  <si>
    <t xml:space="preserve">        Accounting, auditing, bookkeeping, and tax consulting services</t>
  </si>
  <si>
    <t xml:space="preserve">        Business and management consulting and public relations services</t>
  </si>
  <si>
    <t xml:space="preserve">      Advertising and related services</t>
  </si>
  <si>
    <t xml:space="preserve">        Advertising services</t>
  </si>
  <si>
    <t xml:space="preserve">        Market research and public opinion polling services</t>
  </si>
  <si>
    <t xml:space="preserve">        Trade exhibition and sales convention services</t>
  </si>
  <si>
    <t xml:space="preserve">    Technical, trade-related, and other business services</t>
  </si>
  <si>
    <t xml:space="preserve">      Architectural, engineering, scientific, and other technical services</t>
  </si>
  <si>
    <t xml:space="preserve">        Architectural services</t>
  </si>
  <si>
    <t xml:space="preserve">        Engineering services</t>
  </si>
  <si>
    <t xml:space="preserve">        Scientific and other technical services</t>
  </si>
  <si>
    <t xml:space="preserve">      Waste treatment and de-pollution, agricultural, and mining services</t>
  </si>
  <si>
    <t xml:space="preserve">        Waste treatment and de-pollution services</t>
  </si>
  <si>
    <t xml:space="preserve">        Services incidental to agriculture, forestry, and fishing</t>
  </si>
  <si>
    <t xml:space="preserve">        Services incidental to mining, and oil and gas extraction</t>
  </si>
  <si>
    <t xml:space="preserve">      Operating leasing services</t>
  </si>
  <si>
    <t xml:space="preserve">      Trade-related services</t>
  </si>
  <si>
    <t xml:space="preserve">      Other business services n.i.e. /4/</t>
  </si>
  <si>
    <t xml:space="preserve">  Personal, cultural, and recreational services</t>
  </si>
  <si>
    <t xml:space="preserve">    Audiovisual services</t>
  </si>
  <si>
    <t xml:space="preserve">      Audiovisual production services</t>
  </si>
  <si>
    <t xml:space="preserve">      Rights to use audiovisual products</t>
  </si>
  <si>
    <t xml:space="preserve">      Audiovisual originals</t>
  </si>
  <si>
    <t xml:space="preserve">    Artistic-related services</t>
  </si>
  <si>
    <t xml:space="preserve">    Other personal, cultural, and recreational services</t>
  </si>
  <si>
    <t xml:space="preserve">      Health services</t>
  </si>
  <si>
    <t xml:space="preserve">      Education services</t>
  </si>
  <si>
    <t xml:space="preserve">      Heritage and recreational services</t>
  </si>
  <si>
    <t xml:space="preserve">  Government goods and services n.i.e.</t>
  </si>
  <si>
    <t>118</t>
  </si>
  <si>
    <t>119</t>
  </si>
  <si>
    <t>120</t>
  </si>
  <si>
    <t>121</t>
  </si>
  <si>
    <t>122</t>
  </si>
  <si>
    <t>123</t>
  </si>
  <si>
    <t>124</t>
  </si>
  <si>
    <t>125</t>
  </si>
  <si>
    <t>126</t>
  </si>
  <si>
    <t>127</t>
  </si>
  <si>
    <t xml:space="preserve">    Construction in the United States</t>
  </si>
  <si>
    <t>128</t>
  </si>
  <si>
    <t xml:space="preserve">    U.S. contractors' expenditures abroad</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</si>
  <si>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</si>
  <si>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</si>
  <si>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</si>
  <si>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</si>
  <si>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</si>
  <si>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</si>
  <si>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</si>
  <si>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</si>
  <si>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</si>
  <si>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</si>
  <si>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</si>
  <si>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</si>
  <si>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</si>
  <si>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</si>
  <si>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</si>
  <si>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</si>
  <si>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</si>
  <si>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</si>
  <si>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</si>
  <si>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</si>
  <si>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</si>
  <si>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</si>
  <si>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</si>
  <si>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</si>
  <si>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</si>
  <si>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</si>
  <si>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 xml:space="preserve">            U.S. parents' imports from their foreign affiliates</t>
  </si>
  <si>
    <t>155</t>
  </si>
  <si>
    <t xml:space="preserve">            U.S. affiliates' imports from their foreign parent groups</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</si>
  <si>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</si>
  <si>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</si>
  <si>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</si>
  <si>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</si>
  <si>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</si>
  <si>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</si>
  <si>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</si>
  <si>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</si>
  <si>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</si>
  <si>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</si>
  <si>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</si>
  <si>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</si>
  <si>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</si>
  <si>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</si>
  <si>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</si>
  <si>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</si>
  <si>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</si>
  <si>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</si>
  <si>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</si>
  <si>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</si>
  <si>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</si>
  <si>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</si>
  <si>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</si>
  <si>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</si>
  <si>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</si>
  <si>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</si>
  <si>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</si>
  <si>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</si>
  <si>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</si>
  <si>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</si>
  <si>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</si>
  <si>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</si>
  <si>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</si>
  <si>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</si>
  <si>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</si>
  <si>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</si>
  <si>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</si>
  <si>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</si>
  <si>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</si>
  <si>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</si>
  <si>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</si>
  <si>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</si>
  <si>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</si>
  <si>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</si>
  <si>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</si>
  <si>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</si>
  <si>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</si>
  <si>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</si>
  <si>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</si>
  <si>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</si>
  <si>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</si>
  <si>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</si>
  <si>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Balance on services (line 1 less line 104)</t>
  </si>
  <si>
    <t xml:space="preserve">  Exports of services by affiliation:</t>
  </si>
  <si>
    <t>208</t>
  </si>
  <si>
    <t xml:space="preserve">    Unaffiliated</t>
  </si>
  <si>
    <t>209</t>
  </si>
  <si>
    <t xml:space="preserve">    Affiliated</t>
  </si>
  <si>
    <t>210</t>
  </si>
  <si>
    <t>211</t>
  </si>
  <si>
    <t>212</t>
  </si>
  <si>
    <t>213</t>
  </si>
  <si>
    <t>214</t>
  </si>
  <si>
    <t xml:space="preserve">      U.S. parents' imports from their foreign affiliates</t>
  </si>
  <si>
    <t>215</t>
  </si>
  <si>
    <t xml:space="preserve">      U.S. affiliates' imports from their foreign parent groups</t>
  </si>
  <si>
    <t xml:space="preserve">  Supplemental detail on insurance transactions:</t>
  </si>
  <si>
    <t>216</t>
  </si>
  <si>
    <t xml:space="preserve">      Premiums received</t>
  </si>
  <si>
    <t>217</t>
  </si>
  <si>
    <t xml:space="preserve">          Direct insurance</t>
  </si>
  <si>
    <t>218</t>
  </si>
  <si>
    <t xml:space="preserve">          Reinsurance</t>
  </si>
  <si>
    <t>219</t>
  </si>
  <si>
    <t xml:space="preserve">      Losses paid</t>
  </si>
  <si>
    <t>220</t>
  </si>
  <si>
    <t>221</t>
  </si>
  <si>
    <t>222</t>
  </si>
  <si>
    <t xml:space="preserve">      Premiums paid</t>
  </si>
  <si>
    <t>223</t>
  </si>
  <si>
    <t>224</t>
  </si>
  <si>
    <t>225</t>
  </si>
  <si>
    <t xml:space="preserve">      Losses recovered</t>
  </si>
  <si>
    <t>226</t>
  </si>
  <si>
    <t>227</t>
  </si>
  <si>
    <t>..... Not applicable</t>
  </si>
  <si>
    <t>n.i.e. Not included elsewhere</t>
  </si>
  <si>
    <t>1. Courier services are included in "Air transport, freight" (lines 10 and 113 in tables 2.1 and 2.3) but are not separately identifiable.</t>
  </si>
  <si>
    <t>2. Insurance services transactions are considered to be unaffiliated even when they are between affiliated companies because the services are considered to be provided to the policyholders who pay the insurance premiums and who are unaffiliated with either company. The only insurance services considered to be affiliated are primary insurance transactions between a U.S. company that is not an insurance company and an affiliated foreign insurance company, such as a captive foreign insurance affiliate. Data on these affiliated insurance services are not separately available.</t>
  </si>
  <si>
    <t>3. Outcomes of research and development include patents, industrial processes, and trade secrets.</t>
  </si>
  <si>
    <t>4. This category includes installation, alteration, and training services; contract manufacturing services; photographic services (including satellite photography services); and other business services n.i.e.</t>
  </si>
  <si>
    <t>IS2.1</t>
  </si>
  <si>
    <t>CHECK</t>
  </si>
  <si>
    <t>PUBLISHED FEB 2022 VS TEMPLATE</t>
  </si>
  <si>
    <t xml:space="preserve">          To affiliated foreigners </t>
  </si>
  <si>
    <t xml:space="preserve">                         Services</t>
  </si>
  <si>
    <t xml:space="preserve">                 Less: Sales by foreign affiliates to other foreign affiliates of the same parent</t>
  </si>
  <si>
    <t xml:space="preserve">                  Less: Costs and profits accruing to U.S. persons</t>
  </si>
  <si>
    <t xml:space="preserve">                 Plus: Bank affiliates (net payments)</t>
  </si>
  <si>
    <t xml:space="preserve">  Balance on goods and services (line 5 minus line 39, and ITA table 1.2, line 110).</t>
  </si>
  <si>
    <t xml:space="preserve">  Balance on goods, services, and net receipts from sales by affiliates (line 4 minus line 38)..</t>
  </si>
  <si>
    <t xml:space="preserve">  Balance on current account (line 1 minus line 35, and ITA table 1.2, line 109)</t>
  </si>
  <si>
    <t xml:space="preserve">              U.S. content </t>
  </si>
  <si>
    <t xml:space="preserve">             Foreign content </t>
  </si>
  <si>
    <t xml:space="preserve">             U.S. content</t>
  </si>
  <si>
    <t xml:space="preserve">        Investment income, except on direct investment</t>
  </si>
  <si>
    <t xml:space="preserve">              From foreign parent groups of U.S. affiliates</t>
  </si>
  <si>
    <t xml:space="preserve">                    Services</t>
  </si>
  <si>
    <t xml:space="preserve">          From affiliated foreigners </t>
  </si>
  <si>
    <t xml:space="preserve">          From unaffiliated foreigners</t>
  </si>
  <si>
    <t xml:space="preserve">                 Plus: Bank affiliates  (net receipts)</t>
  </si>
  <si>
    <t xml:space="preserve">                     Other</t>
  </si>
  <si>
    <t xml:space="preserve">                     Compensation of employees of foreign affiliates</t>
  </si>
  <si>
    <t xml:space="preserve">                 Less: Costs and profits accruing to foreign persons</t>
  </si>
  <si>
    <t xml:space="preserve">              To foreign parent groups of U.S. affiliates</t>
  </si>
  <si>
    <t xml:space="preserve">              To foreign affiliates of U.S. parents </t>
  </si>
  <si>
    <t xml:space="preserve">          To unaffiliated foreigners</t>
  </si>
  <si>
    <t>Equals: Exports of goods and services and income receipts, directional basis</t>
  </si>
  <si>
    <t>ITA1.2!A1</t>
  </si>
  <si>
    <t>ITA4.2!A1</t>
  </si>
  <si>
    <t>IS2.1!A1</t>
  </si>
  <si>
    <t>AmneData!c1</t>
  </si>
  <si>
    <t>AmneData!d1</t>
  </si>
  <si>
    <t>AmneData!e1</t>
  </si>
  <si>
    <t>AmneData!f1</t>
  </si>
  <si>
    <t>AmneData!g1</t>
  </si>
  <si>
    <t>2020/1/</t>
  </si>
  <si>
    <t>Less: Adjustment to convert direct investment payments to a directional basis (ITA table 4.2, line 45)………………………………………………….</t>
  </si>
  <si>
    <t>Table 2. Ownership-Based Framework of the U.S. Current Account, 1999-</t>
  </si>
  <si>
    <t>OBF: Ownership-Based Framework</t>
  </si>
  <si>
    <t>Link to iTables</t>
  </si>
  <si>
    <t>Link to International: Supplemental Statistics</t>
  </si>
  <si>
    <t>For assistance, please contact internationalaccounts@bea.gov with the subject “Ownership-Based Framework Support”</t>
  </si>
  <si>
    <t>Less: Adjustment to convert direct investment payments to a directional basis (ITA table 4.2, line 45) ………………………………………………….</t>
  </si>
  <si>
    <t>Equals: Imports of goods and services and income payments, directional basis…………………………………………………………………..</t>
  </si>
  <si>
    <r>
      <t xml:space="preserve">Paste (as values) the contents of column C of AMNE_template (sheet </t>
    </r>
    <r>
      <rPr>
        <sz val="10"/>
        <color theme="4"/>
        <rFont val="Arial"/>
        <family val="2"/>
      </rPr>
      <t>AMNECompile)</t>
    </r>
    <r>
      <rPr>
        <sz val="10"/>
        <rFont val="Arial"/>
        <family val="2"/>
      </rPr>
      <t xml:space="preserve"> for 2019 here:</t>
    </r>
  </si>
  <si>
    <r>
      <t xml:space="preserve">Paste (as values) the contents of column C of AMNE_template (sheet </t>
    </r>
    <r>
      <rPr>
        <sz val="10"/>
        <color theme="4"/>
        <rFont val="Arial"/>
        <family val="2"/>
      </rPr>
      <t>AMNECompile</t>
    </r>
    <r>
      <rPr>
        <sz val="10"/>
        <rFont val="Arial"/>
        <family val="2"/>
      </rPr>
      <t>) for 2020 here:</t>
    </r>
  </si>
  <si>
    <r>
      <t xml:space="preserve">Paste (as values) the contents of column C of AMNE_template (sheet </t>
    </r>
    <r>
      <rPr>
        <sz val="10"/>
        <color theme="4"/>
        <rFont val="Arial"/>
        <family val="2"/>
      </rPr>
      <t>AMNECompile</t>
    </r>
    <r>
      <rPr>
        <sz val="10"/>
        <rFont val="Arial"/>
        <family val="2"/>
      </rPr>
      <t>) for 2021 here:</t>
    </r>
  </si>
  <si>
    <r>
      <t xml:space="preserve">Paste (as values) the contents of column C of AMNE_template (sheet </t>
    </r>
    <r>
      <rPr>
        <sz val="10"/>
        <color theme="4"/>
        <rFont val="Arial"/>
        <family val="2"/>
      </rPr>
      <t>AMNECompile</t>
    </r>
    <r>
      <rPr>
        <sz val="10"/>
        <rFont val="Arial"/>
        <family val="2"/>
      </rPr>
      <t>) for 2022 here:</t>
    </r>
  </si>
  <si>
    <r>
      <t xml:space="preserve">Paste (as values) the contents of column C of AMNE_template (sheet </t>
    </r>
    <r>
      <rPr>
        <sz val="10"/>
        <color theme="4"/>
        <rFont val="Arial"/>
        <family val="2"/>
      </rPr>
      <t>AMNECompile</t>
    </r>
    <r>
      <rPr>
        <sz val="10"/>
        <rFont val="Arial"/>
        <family val="2"/>
      </rPr>
      <t>) for 2023 here:</t>
    </r>
  </si>
  <si>
    <t>etc. for all years being updated</t>
  </si>
  <si>
    <r>
      <t xml:space="preserve">Note: The ITA data are available in BEA's interactive data tables. For details on locating the specific files required to complete this template, refer to Part III in </t>
    </r>
    <r>
      <rPr>
        <i/>
        <sz val="10"/>
        <rFont val="Arial"/>
        <family val="2"/>
      </rPr>
      <t>Ownership-Based Framework Technical Documentation</t>
    </r>
    <r>
      <rPr>
        <sz val="10"/>
        <rFont val="Arial"/>
        <family val="2"/>
      </rPr>
      <t>.</t>
    </r>
  </si>
  <si>
    <r>
      <t xml:space="preserve">Note: The International Services data are available in BEA's interactive data tables. For details on locating the specific files required to complete this template, refer to Part III in </t>
    </r>
    <r>
      <rPr>
        <i/>
        <sz val="10"/>
        <rFont val="Arial"/>
        <family val="2"/>
      </rPr>
      <t>Ownership-Based Framework Technical Documentation</t>
    </r>
    <r>
      <rPr>
        <sz val="10"/>
        <rFont val="Arial"/>
        <family val="2"/>
      </rPr>
      <t>.</t>
    </r>
  </si>
  <si>
    <r>
      <t xml:space="preserve">                    Goods</t>
    </r>
    <r>
      <rPr>
        <vertAlign val="superscript"/>
        <sz val="10"/>
        <rFont val="Arial"/>
        <family val="2"/>
      </rPr>
      <t>1</t>
    </r>
    <r>
      <rPr>
        <sz val="10"/>
        <rFont val="Arial"/>
        <family val="2"/>
      </rPr>
      <t xml:space="preserve">  .............................................................................................................................................................................................................................</t>
    </r>
  </si>
  <si>
    <r>
      <t xml:space="preserve">                    Goods</t>
    </r>
    <r>
      <rPr>
        <vertAlign val="superscript"/>
        <sz val="10"/>
        <rFont val="Arial"/>
        <family val="2"/>
      </rPr>
      <t>1</t>
    </r>
    <r>
      <rPr>
        <sz val="10"/>
        <rFont val="Arial"/>
        <family val="2"/>
      </rPr>
      <t xml:space="preserve"> .............................................................................................................................................................................................................................</t>
    </r>
  </si>
  <si>
    <r>
      <t xml:space="preserve">                         Goods</t>
    </r>
    <r>
      <rPr>
        <vertAlign val="superscript"/>
        <sz val="10"/>
        <rFont val="Arial"/>
        <family val="2"/>
      </rPr>
      <t>1</t>
    </r>
    <r>
      <rPr>
        <sz val="10"/>
        <rFont val="Arial"/>
        <family val="2"/>
      </rPr>
      <t xml:space="preserve">  ...........................................................................................................................................................................................................................</t>
    </r>
  </si>
  <si>
    <r>
      <t xml:space="preserve">                 Sales by foreign affiliates </t>
    </r>
    <r>
      <rPr>
        <vertAlign val="superscript"/>
        <sz val="10"/>
        <rFont val="Arial"/>
        <family val="2"/>
      </rPr>
      <t>2</t>
    </r>
    <r>
      <rPr>
        <sz val="10"/>
        <rFont val="Arial"/>
        <family val="2"/>
      </rPr>
      <t>.................................................................................................................................. ................................................................................</t>
    </r>
  </si>
  <si>
    <r>
      <t xml:space="preserve">                 Less: Foreign affiliates' purchases of goods and services directly from the United States </t>
    </r>
    <r>
      <rPr>
        <b/>
        <vertAlign val="superscript"/>
        <sz val="10"/>
        <rFont val="Arial"/>
        <family val="2"/>
      </rPr>
      <t>3</t>
    </r>
    <r>
      <rPr>
        <sz val="10"/>
        <rFont val="Arial"/>
        <family val="2"/>
      </rPr>
      <t xml:space="preserve"> ..................................... ..................................................</t>
    </r>
  </si>
  <si>
    <r>
      <t xml:space="preserve">                  Sales by U.S. affiliates </t>
    </r>
    <r>
      <rPr>
        <vertAlign val="superscript"/>
        <sz val="10"/>
        <rFont val="Arial"/>
        <family val="2"/>
      </rPr>
      <t>2</t>
    </r>
    <r>
      <rPr>
        <sz val="10"/>
        <rFont val="Arial"/>
        <family val="2"/>
      </rPr>
      <t>.................................................................................................................................................................................................</t>
    </r>
  </si>
  <si>
    <r>
      <t xml:space="preserve">                  Less: U.S. affiliates' purchases of goods and services directly from abroad </t>
    </r>
    <r>
      <rPr>
        <vertAlign val="superscript"/>
        <sz val="10"/>
        <rFont val="Arial"/>
        <family val="2"/>
      </rPr>
      <t>4</t>
    </r>
    <r>
      <rPr>
        <sz val="10"/>
        <rFont val="Arial"/>
        <family val="2"/>
      </rPr>
      <t xml:space="preserve"> ...................................................................................................................................</t>
    </r>
  </si>
  <si>
    <r>
      <t xml:space="preserve">                 Less: Sales by U.S. affiliates to other U.S. affiliates of the same parent </t>
    </r>
    <r>
      <rPr>
        <vertAlign val="superscript"/>
        <sz val="10"/>
        <rFont val="Arial"/>
        <family val="2"/>
      </rPr>
      <t>5</t>
    </r>
    <r>
      <rPr>
        <sz val="10"/>
        <rFont val="Arial"/>
        <family val="2"/>
      </rPr>
      <t>........................................................................................................</t>
    </r>
  </si>
  <si>
    <r>
      <t xml:space="preserve">    Source of the content of foreign affiliates' sales and change in inventories: </t>
    </r>
    <r>
      <rPr>
        <b/>
        <vertAlign val="superscript"/>
        <sz val="10"/>
        <rFont val="Arial"/>
        <family val="2"/>
      </rPr>
      <t>2</t>
    </r>
  </si>
  <si>
    <r>
      <t xml:space="preserve">   Source of the content of U.S. affiliates' sales and change in inventories: </t>
    </r>
    <r>
      <rPr>
        <b/>
        <vertAlign val="superscript"/>
        <sz val="10"/>
        <rFont val="Arial"/>
        <family val="2"/>
      </rPr>
      <t>2,7</t>
    </r>
  </si>
  <si>
    <r>
      <t xml:space="preserve">                 Other U.S. content </t>
    </r>
    <r>
      <rPr>
        <vertAlign val="superscript"/>
        <sz val="10"/>
        <rFont val="Arial"/>
        <family val="2"/>
      </rPr>
      <t>8</t>
    </r>
    <r>
      <rPr>
        <sz val="10"/>
        <rFont val="Arial"/>
        <family val="2"/>
      </rPr>
      <t xml:space="preserve"> .......................................................................................................................... .......................................................</t>
    </r>
  </si>
  <si>
    <t>1. The sources for total U.S. exports and imports of goods are based on Census Bureau tabulations of Customs data. The sources for U.S. parent trade in goods with their foreign affiliates and U.S. affiliate trade in goods with their foreign parent groups are BEA’s annual surveys of financial and operating data of U.S. parents, their foreign affiliates, and foreign-owned U.S. affiliates.</t>
  </si>
  <si>
    <t>2. For 2007-forward, annual data on sales, purchases, costs, and profits for both bank and nonbank affiliates are included in the calculation in lines 21-26, lines 55-60, line 71-75, and lines 76-80.  For 1999-2006, these data for bank affiliates are unavailable.</t>
  </si>
  <si>
    <t xml:space="preserve">3. In principle, purchases of services from the United States should include both purchases from the U.S. parent and purchases from unaffiliated providers. However, data on purchases from unaffiliated providers are unavailable, so for services, line 22 only includes purchases from U.S. parents.  </t>
  </si>
  <si>
    <t>4. In principle, purchases of services from abroad should include both purchases from the foreign parent group and purchases from unaffiliated providers. However, data on purchases from unaffiliated providers are unavailable, so for services, line 56 only includes purchases from the foreign parent groups.</t>
  </si>
  <si>
    <t>5. In principle, sales by U.S. affiliates to other U.S. affiliates of the same foreign parent should be subtracted, but data on these sales are unavailable.  Because U.S. affiliates are generally required to report to BEA on a fully consolidated basis, most of these sales are eliminated through consolidation, and the remaining amount is thought to be negligible.</t>
  </si>
  <si>
    <t>6. Other foreign content (purchases from foreign persons by foreign affiliates) is overstated to the extent that it includes U.S. exports that are embodied in goods and services purchased by foreign affiliates from foreign suppliers.</t>
  </si>
  <si>
    <t>7. In principle, the sales exclude the affiliates' sales to other affiliates of their parent.  For U.S. affiliates, data on sales to other affiliates are unavailable, but these sales are thought to be negligible. (See footnote 6.)</t>
  </si>
  <si>
    <t>8. Other U.S. content (purchases from U.S. persons by U.S. affiliates) is overstated to the extent that it includes U.S. imports that are embodied in goods and services purchased by U.S. affiliates from U.S. suppliers.</t>
  </si>
  <si>
    <t xml:space="preserve">Exports of goods and services and income receipts </t>
  </si>
  <si>
    <t>Less: Adjustment to convert direct investment receipts to a directional basis</t>
  </si>
  <si>
    <t xml:space="preserve">   Receipts resulting from exports of goods and services and sales by foreign affiliates </t>
  </si>
  <si>
    <t xml:space="preserve">      Exports of goods and services, total </t>
  </si>
  <si>
    <t xml:space="preserve">              Goods, balance of payments basis </t>
  </si>
  <si>
    <t xml:space="preserve">              Services </t>
  </si>
  <si>
    <t xml:space="preserve">                    Goods  </t>
  </si>
  <si>
    <t xml:space="preserve">                    Goods</t>
  </si>
  <si>
    <t xml:space="preserve">                         Goods</t>
  </si>
  <si>
    <t xml:space="preserve">                         Goods  </t>
  </si>
  <si>
    <t xml:space="preserve">      Net receipts by U.S. parents of direct investment income resulting from sales by their foreign affiliates </t>
  </si>
  <si>
    <t xml:space="preserve">                 Sales by foreign affiliates </t>
  </si>
  <si>
    <t xml:space="preserve">                 Less: Foreign affiliates' purchases of goods and services directly from the United States  </t>
  </si>
  <si>
    <t xml:space="preserve">          Portfolio investment income </t>
  </si>
  <si>
    <t xml:space="preserve">          Other investment income</t>
  </si>
  <si>
    <t xml:space="preserve">          Reserve asset income </t>
  </si>
  <si>
    <t xml:space="preserve">        Compensation of employees</t>
  </si>
  <si>
    <t xml:space="preserve">Imports of goods and services and income payments </t>
  </si>
  <si>
    <t xml:space="preserve">Less: Adjustment to convert direct investment payments to a directional basis </t>
  </si>
  <si>
    <t>Equals: Imports of goods and services and income payments, directional basis</t>
  </si>
  <si>
    <t xml:space="preserve">  Payments resulting from imports of goods and services and sales by U.S. affiliates </t>
  </si>
  <si>
    <t xml:space="preserve">      Imports of goods and services, total</t>
  </si>
  <si>
    <t xml:space="preserve">              Goods, balance of payments basis  </t>
  </si>
  <si>
    <t xml:space="preserve">              Services</t>
  </si>
  <si>
    <t xml:space="preserve">              From foreign affiliates of U.S. parents</t>
  </si>
  <si>
    <t xml:space="preserve">      Net payments to foreign parents of direct investment income resulting from sales by their U.S. affiliates </t>
  </si>
  <si>
    <t xml:space="preserve">                  Sales by U.S. affiliates </t>
  </si>
  <si>
    <t xml:space="preserve">                  Less: U.S. affiliates' purchases of goods and services directly from abroad </t>
  </si>
  <si>
    <t xml:space="preserve">                       Compensation of employees of U.S. affiliates</t>
  </si>
  <si>
    <t xml:space="preserve">                       Other</t>
  </si>
  <si>
    <t xml:space="preserve">                 Less: Sales by U.S. affiliates to other U.S. affiliates of the same parent </t>
  </si>
  <si>
    <t xml:space="preserve">  Primary income payments, except on direct investment</t>
  </si>
  <si>
    <t xml:space="preserve">      Compensation of employees </t>
  </si>
  <si>
    <t xml:space="preserve">Secondary income (current transfer) payments </t>
  </si>
  <si>
    <t xml:space="preserve">               Foreign content</t>
  </si>
  <si>
    <t xml:space="preserve">                   Value added by foreign affiliates of U.S. parents</t>
  </si>
  <si>
    <t xml:space="preserve">                   Other foreign content </t>
  </si>
  <si>
    <t xml:space="preserve">   Source of the content of U.S. affiliates' sales and change in inventories:</t>
  </si>
  <si>
    <t xml:space="preserve">         Sales to nonaffiliates and change in inventories, total  </t>
  </si>
  <si>
    <t xml:space="preserve">                 Value added by U.S. affiliates of foreign parents</t>
  </si>
  <si>
    <t xml:space="preserve">                 Other U.S. content </t>
  </si>
  <si>
    <t>ITA/IS table</t>
  </si>
  <si>
    <t>ITA/IS line</t>
  </si>
  <si>
    <t>Historical AMNE data from Ownership-Based Framework table 2, 1999-2018</t>
  </si>
  <si>
    <t>Ownership-based framework template for compiling table 2</t>
  </si>
  <si>
    <r>
      <t xml:space="preserve">This workbook will assist data users in completing Ownership-Based Framework table 2. This worksheet, </t>
    </r>
    <r>
      <rPr>
        <i/>
        <sz val="12"/>
        <color theme="4"/>
        <rFont val="Calibri"/>
        <family val="2"/>
      </rPr>
      <t>START.HERE.OBF</t>
    </r>
    <r>
      <rPr>
        <i/>
        <sz val="12"/>
        <rFont val="Calibri"/>
        <family val="2"/>
      </rPr>
      <t>,</t>
    </r>
    <r>
      <rPr>
        <i/>
        <sz val="12"/>
        <color theme="4"/>
        <rFont val="Calibri"/>
        <family val="2"/>
      </rPr>
      <t xml:space="preserve"> </t>
    </r>
    <r>
      <rPr>
        <sz val="12"/>
        <rFont val="Calibri"/>
        <family val="2"/>
      </rPr>
      <t xml:space="preserve">contains basic instructions. For additional details, see </t>
    </r>
    <r>
      <rPr>
        <i/>
        <sz val="12"/>
        <rFont val="Calibri"/>
        <family val="2"/>
      </rPr>
      <t>Ownership-Based Framework Technical Documentation</t>
    </r>
    <r>
      <rPr>
        <sz val="12"/>
        <rFont val="Calibri"/>
        <family val="2"/>
      </rPr>
      <t xml:space="preserve">, which is available on the </t>
    </r>
    <r>
      <rPr>
        <i/>
        <sz val="12"/>
        <rFont val="Calibri"/>
        <family val="2"/>
      </rPr>
      <t>International Services: Supplemental Statistics</t>
    </r>
    <r>
      <rPr>
        <sz val="12"/>
        <rFont val="Calibri"/>
        <family val="2"/>
      </rPr>
      <t xml:space="preserve"> webpage (linked at right).  Note that AMNE data needed at step 4 must be processed in a separate workbook, </t>
    </r>
    <r>
      <rPr>
        <b/>
        <i/>
        <sz val="12"/>
        <color theme="4"/>
        <rFont val="Calibri"/>
        <family val="2"/>
      </rPr>
      <t>AMNE_template,</t>
    </r>
    <r>
      <rPr>
        <sz val="12"/>
        <rFont val="Calibri"/>
        <family val="2"/>
      </rPr>
      <t xml:space="preserve"> before being copied into this workbook.  Data users are advised to update table 2 between December and May to ensure that it is based on the latest available source data published from the International Transactions Accounts (ITAs), International Services (IS), and activities of multinationals (AMNE) statistics and to avoid potential mismatches in source-data vintages and availability compared to those underlying BEA’s published presentation of table 2.</t>
    </r>
  </si>
  <si>
    <t>Table 2 line description</t>
  </si>
  <si>
    <t xml:space="preserve">Table 2 line </t>
  </si>
  <si>
    <t>ITA/IS description</t>
  </si>
  <si>
    <t>Updates to table 2, years 2019 - forward</t>
  </si>
  <si>
    <t>Table 2 line</t>
  </si>
  <si>
    <t>Description</t>
  </si>
  <si>
    <r>
      <t xml:space="preserve">Data copied from </t>
    </r>
    <r>
      <rPr>
        <b/>
        <i/>
        <sz val="10"/>
        <color rgb="FFFF0000"/>
        <rFont val="Arial"/>
        <family val="2"/>
      </rPr>
      <t>AMNE_template</t>
    </r>
    <r>
      <rPr>
        <sz val="10"/>
        <color rgb="FFFF0000"/>
        <rFont val="Arial"/>
        <family val="2"/>
      </rPr>
      <t xml:space="preserve"> (sheet </t>
    </r>
    <r>
      <rPr>
        <i/>
        <sz val="10"/>
        <color rgb="FFFF0000"/>
        <rFont val="Arial"/>
        <family val="2"/>
      </rPr>
      <t>AmneCompile</t>
    </r>
    <r>
      <rPr>
        <sz val="10"/>
        <color rgb="FFFF0000"/>
        <rFont val="Arial"/>
        <family val="2"/>
      </rPr>
      <t>) should be pasted in this sheet according to the instructions in step 4.</t>
    </r>
  </si>
  <si>
    <t xml:space="preserve">DO NOT EDIT. This sheet will populate automatically. </t>
  </si>
  <si>
    <t>Do not edit. This sheet contains historical statistics no longer subject to revision.</t>
  </si>
  <si>
    <t>AMNE data available for this year (1=available)</t>
  </si>
  <si>
    <t>ITA/IS data available for this year (1=available)</t>
  </si>
  <si>
    <t>Paste downloaded ITA table 1.2 here:</t>
  </si>
  <si>
    <t>Paste downloaded ITA table 4.2 here:</t>
  </si>
  <si>
    <t>Paste downloaded IS table 2.1 here:</t>
  </si>
  <si>
    <r>
      <t xml:space="preserve">AMNE data must be processed by the </t>
    </r>
    <r>
      <rPr>
        <b/>
        <i/>
        <sz val="10"/>
        <color theme="4"/>
        <rFont val="Arial"/>
        <family val="2"/>
      </rPr>
      <t>AMNE_template</t>
    </r>
    <r>
      <rPr>
        <sz val="10"/>
        <rFont val="Arial"/>
        <family val="2"/>
      </rPr>
      <t xml:space="preserve"> workbook for each reference year of data that needs updating </t>
    </r>
    <r>
      <rPr>
        <u/>
        <sz val="10"/>
        <rFont val="Arial"/>
        <family val="2"/>
      </rPr>
      <t>before</t>
    </r>
    <r>
      <rPr>
        <sz val="10"/>
        <rFont val="Arial"/>
        <family val="2"/>
      </rPr>
      <t xml:space="preserve"> being pasted into this file. Use one copy of </t>
    </r>
    <r>
      <rPr>
        <b/>
        <i/>
        <sz val="10"/>
        <color theme="4"/>
        <rFont val="Arial"/>
        <family val="2"/>
      </rPr>
      <t>AMNE_template</t>
    </r>
    <r>
      <rPr>
        <sz val="10"/>
        <rFont val="Arial"/>
        <family val="2"/>
      </rPr>
      <t xml:space="preserve"> for each year of AMNE data.  </t>
    </r>
  </si>
  <si>
    <t>2019 (P)</t>
  </si>
  <si>
    <r>
      <t xml:space="preserve">    The contents of the sheets where data were pasted in steps 1-4 above will automatically populate the worksheet </t>
    </r>
    <r>
      <rPr>
        <i/>
        <sz val="10"/>
        <color theme="4"/>
        <rFont val="Arial"/>
        <family val="2"/>
      </rPr>
      <t>TEMPLATE_Table2</t>
    </r>
    <r>
      <rPr>
        <sz val="10"/>
        <rFont val="Arial"/>
        <family val="2"/>
      </rPr>
      <t xml:space="preserve"> (via updates to the sheets </t>
    </r>
    <r>
      <rPr>
        <i/>
        <sz val="10"/>
        <color theme="4"/>
        <rFont val="Arial"/>
        <family val="2"/>
      </rPr>
      <t>GetItaISData</t>
    </r>
    <r>
      <rPr>
        <sz val="10"/>
        <rFont val="Arial"/>
        <family val="2"/>
      </rPr>
      <t xml:space="preserve"> and </t>
    </r>
    <r>
      <rPr>
        <i/>
        <sz val="10"/>
        <color theme="4"/>
        <rFont val="Arial"/>
        <family val="2"/>
      </rPr>
      <t>Compiler</t>
    </r>
    <r>
      <rPr>
        <sz val="10"/>
        <rFont val="Arial"/>
        <family val="2"/>
      </rPr>
      <t xml:space="preserve">). No manual edits should be made to </t>
    </r>
    <r>
      <rPr>
        <i/>
        <sz val="10"/>
        <color theme="4"/>
        <rFont val="Arial"/>
        <family val="2"/>
      </rPr>
      <t>TEMPLATE_Table2</t>
    </r>
    <r>
      <rPr>
        <sz val="10"/>
        <rFont val="Arial"/>
        <family val="2"/>
      </rPr>
      <t xml:space="preserve">, </t>
    </r>
    <r>
      <rPr>
        <i/>
        <sz val="10"/>
        <color theme="4"/>
        <rFont val="Arial"/>
        <family val="2"/>
      </rPr>
      <t>HistoricalAMNE</t>
    </r>
    <r>
      <rPr>
        <sz val="10"/>
        <rFont val="Arial"/>
        <family val="2"/>
      </rPr>
      <t xml:space="preserve">, </t>
    </r>
    <r>
      <rPr>
        <i/>
        <sz val="10"/>
        <color theme="4"/>
        <rFont val="Arial"/>
        <family val="2"/>
      </rPr>
      <t>GetItaISData</t>
    </r>
    <r>
      <rPr>
        <sz val="10"/>
        <rFont val="Arial"/>
        <family val="2"/>
      </rPr>
      <t xml:space="preserve">, or </t>
    </r>
    <r>
      <rPr>
        <i/>
        <sz val="10"/>
        <color theme="4"/>
        <rFont val="Arial"/>
        <family val="2"/>
      </rPr>
      <t>Compiler</t>
    </r>
    <r>
      <rPr>
        <sz val="10"/>
        <rFont val="Arial"/>
        <family val="2"/>
      </rPr>
      <t>.</t>
    </r>
  </si>
  <si>
    <r>
      <t xml:space="preserve">   If the </t>
    </r>
    <r>
      <rPr>
        <b/>
        <i/>
        <sz val="10"/>
        <color theme="4"/>
        <rFont val="Arial"/>
        <family val="2"/>
      </rPr>
      <t xml:space="preserve">AmneData </t>
    </r>
    <r>
      <rPr>
        <sz val="10"/>
        <rFont val="Arial"/>
        <family val="2"/>
      </rPr>
      <t>sheet is being updated after December 2023, any preliminary statistics for years 2020 and later would need to be reprocessed to obtain the revised version of the statistics. Any revised AMNE statistics for these years require no further processing.</t>
    </r>
  </si>
  <si>
    <t>Addenda for compiling updates to Table 2 beginning in December 2022</t>
  </si>
  <si>
    <t>Value of exports goods exported to foreign affiliates of U.S. parents included in line 22 calculation (=line 22 - line 16)</t>
  </si>
  <si>
    <t>Secondary income (current transfer) payments (ITA table 1.2, line 33)……………………………………………………………………………….</t>
  </si>
  <si>
    <t>Secondary income (current transfer) payments</t>
  </si>
  <si>
    <r>
      <t xml:space="preserve">Follow the instructions below to paste the AMNE data for a particular reference year into the appropriate location.  For additional details, see the instruction at step 10 in the sheet </t>
    </r>
    <r>
      <rPr>
        <i/>
        <sz val="10"/>
        <color theme="4"/>
        <rFont val="Arial"/>
        <family val="2"/>
      </rPr>
      <t xml:space="preserve">START.HERE.AMNE </t>
    </r>
    <r>
      <rPr>
        <sz val="10"/>
        <rFont val="Arial"/>
        <family val="2"/>
      </rPr>
      <t xml:space="preserve">in the </t>
    </r>
    <r>
      <rPr>
        <b/>
        <i/>
        <sz val="10"/>
        <color theme="4"/>
        <rFont val="Arial"/>
        <family val="2"/>
      </rPr>
      <t xml:space="preserve">AMNE_template </t>
    </r>
    <r>
      <rPr>
        <sz val="10"/>
        <rFont val="Arial"/>
        <family val="2"/>
      </rPr>
      <t xml:space="preserve">and part III.E in the </t>
    </r>
    <r>
      <rPr>
        <i/>
        <sz val="10"/>
        <rFont val="Arial"/>
        <family val="2"/>
      </rPr>
      <t>Ownership-Based Framework Technical Documentation</t>
    </r>
    <r>
      <rPr>
        <sz val="10"/>
        <rFont val="Arial"/>
        <family val="2"/>
      </rPr>
      <t>.</t>
    </r>
  </si>
  <si>
    <t>Data values from the AMNE template</t>
  </si>
  <si>
    <t>The AMNE template does not provide values for lines shown in gray.</t>
  </si>
  <si>
    <t>Data values from ITA tables 1.2 and 4.2 and IS table 2.1</t>
  </si>
  <si>
    <t>Neither ITA nor IS tables provide values for lines shown in gray.</t>
  </si>
  <si>
    <t>Historical AMNE statistics do not provide values for lines shown in gray.</t>
  </si>
  <si>
    <t xml:space="preserve">  Balance on goods, services, and net receipts from sales by affiliates (line 4 minus line 38)</t>
  </si>
  <si>
    <t xml:space="preserve">  Balance on goods and services (line 5 minus line 39, and ITA table 1.2, line 110)</t>
  </si>
  <si>
    <t>Compiled on 03/30/2022</t>
  </si>
  <si>
    <t>Last udated: July 2022</t>
  </si>
  <si>
    <r>
      <rPr>
        <b/>
        <sz val="10"/>
        <rFont val="Arial"/>
        <family val="2"/>
      </rPr>
      <t>Note:</t>
    </r>
    <r>
      <rPr>
        <sz val="10"/>
        <rFont val="Arial"/>
        <family val="2"/>
      </rPr>
      <t xml:space="preserve"> The </t>
    </r>
    <r>
      <rPr>
        <i/>
        <sz val="10"/>
        <color theme="4"/>
        <rFont val="Arial"/>
        <family val="2"/>
      </rPr>
      <t xml:space="preserve">TEMPLATE_Table2 </t>
    </r>
    <r>
      <rPr>
        <sz val="10"/>
        <rFont val="Arial"/>
        <family val="2"/>
      </rPr>
      <t xml:space="preserve">worksheet has been populated with the latest available (as of April 2022) AMNE statistics through 2018 using data in </t>
    </r>
    <r>
      <rPr>
        <i/>
        <sz val="10"/>
        <color theme="4"/>
        <rFont val="Arial"/>
        <family val="2"/>
      </rPr>
      <t>HistoricalAMNE</t>
    </r>
    <r>
      <rPr>
        <sz val="10"/>
        <rFont val="Arial"/>
        <family val="2"/>
      </rPr>
      <t xml:space="preserve">. For future updates, AMNE statistics for years 2018 and earlier do not need to be updated in table 2 because they are revised and, therefore, should not be subject to future revisions. For reference years 2019 and forward, AMNE data will be released or revised and will need to be incorporated via the steps above and in the </t>
    </r>
    <r>
      <rPr>
        <b/>
        <i/>
        <sz val="10"/>
        <color theme="4"/>
        <rFont val="Arial"/>
        <family val="2"/>
      </rPr>
      <t>AMNE_template</t>
    </r>
    <r>
      <rPr>
        <sz val="1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</si>
</sst>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164" formatCode="0.0"/>
    <numFmt numFmtId="165" formatCode="#,##0.0"/>
    <numFmt numFmtId="166" formatCode="#,##0.000"/>
    <numFmt numFmtId="167" formatCode="0.0%"/>
  </numFmts>
  <fonts count="62" x14ac:knownFonts="1">
    <font>
      <sz val="10"/>
      <name val="Arial"/>
    </font>
    <font>
      <b/>
      <sz val="18"/>
      <name val="Arial"/>
      <family val="2"/>
    </font>
    <font>
      <b/>
      <sz val="12"/>
      <name val="Arial"/>
      <family val="2"/>
    </font>
    <font>
      <b/>
      <sz val="10"/>
      <name val="Arial"/>
      <family val="2"/>
    </font>
    <font>
      <sz val="10"/>
      <name val="Arial"/>
      <family val="2"/>
    </font>
    <font>
      <u/>
      <sz val="7.5"/>
      <color indexed="12"/>
      <name val="Arial"/>
      <family val="2"/>
    </font>
    <font>
      <b/>
      <i/>
      <sz val="10"/>
      <name val="Arial"/>
      <family val="2"/>
    </font>
    <font>
      <sz val="10"/>
      <name val="Arial"/>
      <family val="2"/>
    </font>
    <font>
      <sz val="12"/>
      <name val="Arial"/>
      <family val="2"/>
    </font>
    <font>
      <sz val="16"/>
      <name val="Arial"/>
      <family val="2"/>
    </font>
    <font>
      <sz val="10"/>
      <name val="Arial"/>
      <family val="2"/>
    </font>
    <font>
      <vertAlign val="superscript"/>
      <sz val="10"/>
      <name val="Arial"/>
      <family val="2"/>
    </font>
    <font>
      <b/>
      <vertAlign val="superscript"/>
      <sz val="10"/>
      <name val="Arial"/>
      <family val="2"/>
    </font>
    <font>
      <sz val="10"/>
      <name val="Arial"/>
      <family val="2"/>
    </font>
    <font>
      <b/>
      <sz val="14"/>
      <name val="Arial"/>
      <family val="2"/>
    </font>
    <font>
      <sz val="9"/>
      <name val="Arial"/>
      <family val="2"/>
    </font>
    <font>
      <sz val="10"/>
      <name val="Arial"/>
      <family val="2"/>
    </font>
    <font>
      <u/>
      <sz val="10"/>
      <color indexed="12"/>
      <name val="Arial"/>
      <family val="2"/>
    </font>
    <font>
      <b/>
      <sz val="18"/>
      <name val="Arial"/>
      <family val="2"/>
    </font>
    <font>
      <b/>
      <sz val="12"/>
      <name val="Arial"/>
      <family val="2"/>
    </font>
    <font>
      <b/>
      <sz val="10"/>
      <name val="Arial Narrow"/>
      <family val="2"/>
    </font>
    <font>
      <sz val="12"/>
      <name val="Calibri"/>
      <family val="2"/>
    </font>
    <font>
      <sz val="10"/>
      <name val="Arial"/>
      <family val="2"/>
    </font>
    <font>
      <sz val="11"/>
      <name val="Calibri"/>
      <family val="2"/>
    </font>
    <font>
      <b/>
      <sz val="14"/>
      <name val="Arial"/>
      <family val="2"/>
    </font>
    <font>
      <sz val="13"/>
      <name val="Arial"/>
      <family val="2"/>
    </font>
    <font>
      <b/>
      <sz val="10"/>
      <color indexed="9"/>
      <name val="Arial"/>
      <family val="2"/>
    </font>
    <font>
      <b/>
      <sz val="10"/>
      <name val="Arial"/>
      <family val="2"/>
    </font>
    <font>
      <b/>
      <i/>
      <sz val="15"/>
      <name val="Arial"/>
      <family val="2"/>
    </font>
    <font>
      <i/>
      <sz val="10"/>
      <name val="Arial"/>
      <family val="2"/>
    </font>
    <font>
      <i/>
      <sz val="10"/>
      <name val="Arial"/>
      <family val="2"/>
    </font>
    <font>
      <sz val="10"/>
      <name val="Arial"/>
      <family val="2"/>
    </font>
    <font>
      <b/>
      <i/>
      <sz val="14"/>
      <name val="Arial"/>
      <family val="2"/>
    </font>
    <font>
      <b/>
      <sz val="9"/>
      <name val="Arial"/>
      <family val="2"/>
    </font>
    <font>
      <sz val="11"/>
      <color theme="1"/>
      <name val="Calibri"/>
      <family val="2"/>
      <scheme val="minor"/>
    </font>
    <font>
      <sz val="11"/>
      <color indexed="8"/>
      <name val="Calibri"/>
      <family val="2"/>
      <scheme val="minor"/>
    </font>
    <font>
      <sz val="10"/>
      <color theme="5"/>
      <name val="Arial"/>
      <family val="2"/>
    </font>
    <font>
      <sz val="10"/>
      <color theme="7"/>
      <name val="Arial"/>
      <family val="2"/>
    </font>
    <font>
      <i/>
      <sz val="10"/>
      <color rgb="FF00B050"/>
      <name val="Arial"/>
      <family val="2"/>
    </font>
    <font>
      <sz val="10"/>
      <color rgb="FFFF0000"/>
      <name val="Arial"/>
      <family val="2"/>
    </font>
    <font>
      <sz val="18"/>
      <color theme="5"/>
      <name val="Arial"/>
      <family val="2"/>
    </font>
    <font>
      <i/>
      <sz val="10"/>
      <color theme="0" tint="-0.14999847407452621"/>
      <name val="Arial"/>
      <family val="2"/>
    </font>
    <font>
      <b/>
      <i/>
      <sz val="10"/>
      <color theme="0" tint="-0.14999847407452621"/>
      <name val="Arial"/>
      <family val="2"/>
    </font>
    <font>
      <i/>
      <sz val="10"/>
      <color rgb="FFFF0000"/>
      <name val="Arial"/>
      <family val="2"/>
    </font>
    <font>
      <i/>
      <sz val="10"/>
      <color theme="0" tint="-0.14999847407452621"/>
      <name val="Calibri"/>
      <family val="2"/>
    </font>
    <font>
      <b/>
      <sz val="10"/>
      <color rgb="FFFF0000"/>
      <name val="Arial"/>
      <family val="2"/>
    </font>
    <font>
      <sz val="12"/>
      <color rgb="FFFF0000"/>
      <name val="Arial"/>
      <family val="2"/>
    </font>
    <font>
      <sz val="10"/>
      <color theme="0" tint="-0.499984740745262"/>
      <name val="Arial"/>
      <family val="2"/>
    </font>
    <font>
      <b/>
      <i/>
      <sz val="10"/>
      <color theme="4"/>
      <name val="Arial"/>
      <family val="2"/>
    </font>
    <font>
      <i/>
      <sz val="10"/>
      <color theme="4"/>
      <name val="Arial"/>
      <family val="2"/>
    </font>
    <font>
      <b/>
      <u/>
      <sz val="10"/>
      <color theme="4"/>
      <name val="Arial"/>
      <family val="2"/>
    </font>
    <font>
      <u/>
      <sz val="10"/>
      <name val="Arial"/>
      <family val="2"/>
    </font>
    <font>
      <i/>
      <sz val="12"/>
      <color theme="4"/>
      <name val="Calibri"/>
      <family val="2"/>
    </font>
    <font>
      <i/>
      <sz val="12"/>
      <name val="Calibri"/>
      <family val="2"/>
    </font>
    <font>
      <b/>
      <i/>
      <sz val="12"/>
      <color theme="4"/>
      <name val="Calibri"/>
      <family val="2"/>
    </font>
    <font>
      <sz val="10"/>
      <color theme="4"/>
      <name val="Arial"/>
      <family val="2"/>
    </font>
    <font>
      <u/>
      <sz val="10"/>
      <color theme="4"/>
      <name val="Arial"/>
      <family val="2"/>
    </font>
    <font>
      <b/>
      <i/>
      <sz val="10"/>
      <color rgb="FFFF0000"/>
      <name val="Arial"/>
      <family val="2"/>
    </font>
    <font>
      <sz val="10"/>
      <color theme="0"/>
      <name val="Arial"/>
      <family val="2"/>
    </font>
    <font>
      <sz val="9"/>
      <color rgb="FFFF0000"/>
      <name val="Arial Narrow"/>
      <family val="2"/>
    </font>
    <font>
      <b/>
      <sz val="9"/>
      <name val="Arial Narrow"/>
      <family val="2"/>
    </font>
    <font>
      <sz val="9"/>
      <name val="Arial Narrow"/>
      <family val="2"/>
    </font>
  </fonts>
  <fills count="6">
    <fill>
      <patternFill patternType="none"/>
    </fill>
    <fill>
      <patternFill patternType="gray125"/>
    </fill>
    <fill>
      <patternFill patternType="solid">
        <fgColor indexed="56"/>
        <bgColor indexed="23"/>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s>
  <borders count="7">
    <border>
      <left/>
      <right/>
      <top/>
      <bottom/>
      <diagonal/>
    </border>
    <border>
      <left/>
      <right/>
      <top style="double">
        <color indexed="0"/>
      </top>
      <bottom/>
      <diagonal/>
    </border>
    <border>
      <left/>
      <right/>
      <top style="thin">
        <color indexed="64"/>
      </top>
      <bottom style="thin">
        <color indexed="64"/>
      </bottom>
      <diagonal/>
    </border>
    <border>
      <left/>
      <right/>
      <top style="thin">
        <color indexed="0"/>
      </top>
      <bottom style="thin">
        <color indexed="0"/>
      </bottom>
      <diagonal/>
    </border>
    <border>
      <left style="thin">
        <color indexed="9"/>
      </left>
      <right style="thin">
        <color indexed="9"/>
      </right>
      <top style="thin">
        <color indexed="9"/>
      </top>
      <bottom style="thin">
        <color indexed="9"/>
      </bottom>
      <diagonal/>
    </border>
    <border>
      <left/>
      <right/>
      <top style="thin">
        <color indexed="64"/>
      </top>
      <bottom/>
      <diagonal/>
    </border>
    <border>
      <left/>
      <right/>
      <top/>
      <bottom style="thin">
        <color indexed="64"/>
      </bottom>
      <diagonal/>
    </border>
  </borders>
  <cellStyleXfs count="73">
    <xf numFmtId="0" fontId="0" fillId="0" borderId="0">
      <alignment vertical="top"/>
    </xf>
    <xf numFmtId="4" fontId="10" fillId="0" borderId="0" applyFont="0" applyFill="0" applyBorder="0" applyAlignment="0" applyProtection="0"/>
    <xf numFmtId="4" fontId="4" fillId="0" borderId="0" applyFont="0" applyFill="0" applyBorder="0" applyAlignment="0" applyProtection="0"/>
    <xf numFmtId="3" fontId="10" fillId="0" borderId="0" applyFont="0" applyFill="0" applyBorder="0" applyAlignment="0" applyProtection="0"/>
    <xf numFmtId="3" fontId="4" fillId="0" borderId="0" applyFont="0" applyFill="0" applyBorder="0" applyAlignment="0" applyProtection="0"/>
    <xf numFmtId="5" fontId="10" fillId="0" borderId="0" applyFont="0" applyFill="0" applyBorder="0" applyAlignment="0" applyProtection="0"/>
    <xf numFmtId="5" fontId="4" fillId="0" borderId="0" applyFont="0" applyFill="0" applyBorder="0" applyAlignment="0" applyProtection="0"/>
    <xf numFmtId="0" fontId="10" fillId="0" borderId="0" applyFont="0" applyFill="0" applyBorder="0" applyAlignment="0" applyProtection="0"/>
    <xf numFmtId="0" fontId="4" fillId="0" borderId="0" applyFont="0" applyFill="0" applyBorder="0" applyAlignment="0" applyProtection="0"/>
    <xf numFmtId="2" fontId="10" fillId="0" borderId="0" applyFont="0" applyFill="0" applyBorder="0" applyAlignment="0" applyProtection="0"/>
    <xf numFmtId="2" fontId="4" fillId="0" borderId="0" applyFont="0" applyFill="0" applyBorder="0" applyAlignment="0" applyProtection="0"/>
    <xf numFmtId="0" fontId="1" fillId="0" borderId="0" applyNumberFormat="0" applyFont="0" applyFill="0" applyAlignment="0" applyProtection="0"/>
    <xf numFmtId="0" fontId="18" fillId="0" borderId="0" applyNumberFormat="0" applyFont="0" applyFill="0" applyAlignment="0" applyProtection="0"/>
    <xf numFmtId="0" fontId="2" fillId="0" borderId="0" applyNumberFormat="0" applyFont="0" applyFill="0" applyAlignment="0" applyProtection="0"/>
    <xf numFmtId="0" fontId="19" fillId="0" borderId="0" applyNumberFormat="0" applyFont="0" applyFill="0" applyAlignment="0" applyProtection="0"/>
    <xf numFmtId="0" fontId="5"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6" fillId="0" borderId="0"/>
    <xf numFmtId="0" fontId="4" fillId="0" borderId="0"/>
    <xf numFmtId="0" fontId="4" fillId="0" borderId="0"/>
    <xf numFmtId="0" fontId="4" fillId="0" borderId="0"/>
    <xf numFmtId="0" fontId="4" fillId="0" borderId="0"/>
    <xf numFmtId="0" fontId="13" fillId="0" borderId="0">
      <alignment vertical="top"/>
    </xf>
    <xf numFmtId="0" fontId="4" fillId="0" borderId="0">
      <alignment vertical="top"/>
    </xf>
    <xf numFmtId="0" fontId="4" fillId="0" borderId="0"/>
    <xf numFmtId="0" fontId="4" fillId="0" borderId="0"/>
    <xf numFmtId="0" fontId="4" fillId="0" borderId="0"/>
    <xf numFmtId="0" fontId="4" fillId="0" borderId="0"/>
    <xf numFmtId="0" fontId="16" fillId="0" borderId="0"/>
    <xf numFmtId="0" fontId="4" fillId="0" borderId="0"/>
    <xf numFmtId="0" fontId="4" fillId="0" borderId="0"/>
    <xf numFmtId="0" fontId="16" fillId="0" borderId="0"/>
    <xf numFmtId="0" fontId="4" fillId="0" borderId="0"/>
    <xf numFmtId="0" fontId="4" fillId="0" borderId="0"/>
    <xf numFmtId="0" fontId="16" fillId="0" borderId="0"/>
    <xf numFmtId="0" fontId="4" fillId="0" borderId="0"/>
    <xf numFmtId="0" fontId="4" fillId="0" borderId="0"/>
    <xf numFmtId="0" fontId="16" fillId="0" borderId="0"/>
    <xf numFmtId="0" fontId="4" fillId="0" borderId="0"/>
    <xf numFmtId="0" fontId="4" fillId="0" borderId="0"/>
    <xf numFmtId="0" fontId="4" fillId="0" borderId="0">
      <alignment vertical="top"/>
    </xf>
    <xf numFmtId="0" fontId="22" fillId="0" borderId="0"/>
    <xf numFmtId="0" fontId="4" fillId="0" borderId="0"/>
    <xf numFmtId="0" fontId="22" fillId="0" borderId="0"/>
    <xf numFmtId="0" fontId="4" fillId="0" borderId="0"/>
    <xf numFmtId="0" fontId="34" fillId="0" borderId="0"/>
    <xf numFmtId="0" fontId="35"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0" fontId="10" fillId="0" borderId="0" applyFont="0" applyFill="0" applyBorder="0" applyAlignment="0" applyProtection="0"/>
    <xf numFmtId="10" fontId="4" fillId="0" borderId="0" applyFont="0" applyFill="0" applyBorder="0" applyAlignment="0" applyProtection="0"/>
    <xf numFmtId="0" fontId="10" fillId="0" borderId="1" applyNumberFormat="0" applyFont="0" applyBorder="0" applyAlignment="0" applyProtection="0"/>
    <xf numFmtId="0" fontId="4" fillId="0" borderId="1" applyNumberFormat="0" applyFont="0" applyBorder="0" applyAlignment="0" applyProtection="0"/>
  </cellStyleXfs>
  <cellXfs count="314">
    <xf numFmtId="0" fontId="0" fillId="0" borderId="0" xfId="0" applyAlignment="1"/>
    <xf numFmtId="0" fontId="4" fillId="0" borderId="0" xfId="0" applyFont="1" applyBorder="1" applyAlignment="1">
      <alignment horizontal="center"/>
    </xf>
    <xf numFmtId="15" fontId="4" fillId="0" borderId="0" xfId="0" applyNumberFormat="1" applyFont="1" applyBorder="1" applyAlignment="1"/>
    <xf numFmtId="0" fontId="4" fillId="0" borderId="0" xfId="0" applyFont="1" applyFill="1" applyBorder="1" applyAlignment="1"/>
    <xf numFmtId="0" fontId="4" fillId="0" borderId="0" xfId="0" applyFont="1" applyAlignment="1"/>
    <xf numFmtId="0" fontId="4" fillId="0" borderId="0" xfId="0" applyFont="1" applyFill="1" applyBorder="1" applyAlignment="1">
      <alignment horizontal="center"/>
    </xf>
    <xf numFmtId="0" fontId="4" fillId="0" borderId="0" xfId="0" quotePrefix="1" applyFont="1" applyAlignment="1">
      <alignment horizontal="left"/>
    </xf>
    <xf numFmtId="0" fontId="7" fillId="0" borderId="0" xfId="0" applyFont="1" applyAlignment="1"/>
    <xf numFmtId="0" fontId="4" fillId="0" borderId="0" xfId="0" applyFont="1" applyFill="1" applyAlignment="1">
      <alignment horizontal="left" wrapText="1"/>
    </xf>
    <xf numFmtId="0" fontId="4" fillId="0" borderId="0" xfId="0" applyFont="1" applyAlignment="1">
      <alignment horizontal="center"/>
    </xf>
    <xf numFmtId="0" fontId="9" fillId="0" borderId="0" xfId="0" applyFont="1" applyFill="1" applyBorder="1" applyAlignment="1"/>
    <xf numFmtId="0" fontId="0" fillId="0" borderId="0" xfId="0" applyFill="1" applyAlignment="1"/>
    <xf numFmtId="165" fontId="4" fillId="0" borderId="0" xfId="0" applyNumberFormat="1" applyFont="1" applyFill="1" applyBorder="1" applyAlignment="1"/>
    <xf numFmtId="165" fontId="4" fillId="0" borderId="0" xfId="0" applyNumberFormat="1" applyFont="1" applyFill="1" applyBorder="1" applyAlignment="1">
      <alignment horizontal="right"/>
    </xf>
    <xf numFmtId="165" fontId="4" fillId="0" borderId="0" xfId="0" applyNumberFormat="1" applyFont="1" applyFill="1" applyAlignment="1">
      <alignment horizontal="right"/>
    </xf>
    <xf numFmtId="0" fontId="3" fillId="0" borderId="0" xfId="0" applyFont="1" applyFill="1" applyBorder="1" applyAlignment="1">
      <alignment horizontal="center"/>
    </xf>
    <xf numFmtId="0" fontId="4" fillId="0" borderId="0" xfId="0" applyFont="1" applyFill="1" applyAlignment="1">
      <alignment horizontal="left" vertical="top" wrapText="1"/>
    </xf>
    <xf numFmtId="0" fontId="4" fillId="0" borderId="2" xfId="0" applyFont="1" applyFill="1" applyBorder="1" applyAlignment="1">
      <alignment horizontal="center" vertical="center"/>
    </xf>
    <xf numFmtId="165" fontId="4" fillId="0" borderId="0" xfId="0" applyNumberFormat="1" applyFont="1" applyFill="1" applyAlignment="1">
      <alignment horizontal="right" vertical="center"/>
    </xf>
    <xf numFmtId="165" fontId="4" fillId="0" borderId="0" xfId="0" applyNumberFormat="1" applyFont="1" applyFill="1" applyAlignment="1"/>
    <xf numFmtId="165" fontId="4" fillId="0" borderId="0" xfId="0" applyNumberFormat="1" applyFont="1" applyFill="1" applyBorder="1" applyAlignment="1">
      <alignment horizontal="right" vertical="center"/>
    </xf>
    <xf numFmtId="0" fontId="4" fillId="0" borderId="3" xfId="0" applyFont="1" applyFill="1" applyBorder="1" applyAlignment="1">
      <alignment horizontal="center" vertical="center"/>
    </xf>
    <xf numFmtId="0" fontId="4" fillId="0" borderId="3" xfId="0" applyNumberFormat="1" applyFont="1" applyFill="1" applyBorder="1" applyAlignment="1">
      <alignment horizontal="center" vertical="center"/>
    </xf>
    <xf numFmtId="0" fontId="4" fillId="0" borderId="0" xfId="0" applyFont="1" applyFill="1" applyAlignment="1"/>
    <xf numFmtId="165" fontId="4" fillId="0" borderId="0" xfId="1" applyNumberFormat="1" applyFont="1" applyFill="1" applyBorder="1" applyAlignment="1">
      <alignment horizontal="right"/>
    </xf>
    <xf numFmtId="0" fontId="14" fillId="0" borderId="0" xfId="0" applyFont="1" applyFill="1" applyBorder="1" applyAlignment="1"/>
    <xf numFmtId="15" fontId="4" fillId="0" borderId="0" xfId="0" applyNumberFormat="1" applyFont="1" applyFill="1" applyBorder="1" applyAlignment="1"/>
    <xf numFmtId="14" fontId="4" fillId="0" borderId="0" xfId="0" applyNumberFormat="1" applyFont="1" applyFill="1" applyBorder="1" applyAlignment="1"/>
    <xf numFmtId="18" fontId="4" fillId="0" borderId="0" xfId="0" applyNumberFormat="1" applyFont="1" applyFill="1" applyBorder="1" applyAlignment="1"/>
    <xf numFmtId="0" fontId="3" fillId="0" borderId="0" xfId="0" applyFont="1" applyFill="1" applyBorder="1" applyAlignment="1">
      <alignment horizontal="right"/>
    </xf>
    <xf numFmtId="0" fontId="4" fillId="0" borderId="0" xfId="0" applyFont="1" applyFill="1" applyAlignment="1">
      <alignment horizontal="center" vertical="center"/>
    </xf>
    <xf numFmtId="0" fontId="4"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xf numFmtId="0" fontId="4" fillId="0" borderId="0" xfId="0" quotePrefix="1" applyFont="1" applyFill="1" applyAlignment="1">
      <alignment horizontal="left"/>
    </xf>
    <xf numFmtId="0" fontId="6" fillId="0" borderId="0" xfId="0" applyFont="1" applyFill="1" applyBorder="1" applyAlignment="1"/>
    <xf numFmtId="0" fontId="8" fillId="0" borderId="0" xfId="0" applyFont="1" applyFill="1" applyBorder="1" applyAlignment="1"/>
    <xf numFmtId="0" fontId="4" fillId="0" borderId="0" xfId="0" applyFont="1" applyFill="1" applyAlignment="1">
      <alignment wrapText="1"/>
    </xf>
    <xf numFmtId="0" fontId="4" fillId="0" borderId="0" xfId="0" applyFont="1" applyFill="1" applyAlignment="1">
      <alignment horizontal="center"/>
    </xf>
    <xf numFmtId="165" fontId="4" fillId="0" borderId="0" xfId="1" applyNumberFormat="1" applyFont="1" applyFill="1" applyAlignment="1"/>
    <xf numFmtId="165" fontId="4" fillId="0" borderId="0" xfId="1" applyNumberFormat="1" applyFont="1" applyFill="1" applyAlignment="1">
      <alignment horizontal="right"/>
    </xf>
    <xf numFmtId="3" fontId="3" fillId="0" borderId="0" xfId="0" applyNumberFormat="1" applyFont="1" applyFill="1" applyAlignment="1"/>
    <xf numFmtId="165" fontId="4" fillId="0" borderId="0" xfId="0" applyNumberFormat="1" applyFont="1" applyFill="1" applyAlignment="1">
      <alignment horizontal="right" vertical="center" wrapText="1"/>
    </xf>
    <xf numFmtId="0" fontId="4" fillId="0" borderId="0" xfId="0" applyFont="1" applyFill="1" applyAlignment="1">
      <alignment horizontal="right"/>
    </xf>
    <xf numFmtId="2" fontId="4" fillId="0" borderId="0" xfId="0" applyNumberFormat="1" applyFont="1" applyFill="1" applyBorder="1" applyAlignment="1"/>
    <xf numFmtId="165" fontId="3" fillId="0" borderId="0" xfId="0" applyNumberFormat="1" applyFont="1" applyFill="1" applyBorder="1" applyAlignment="1">
      <alignment horizontal="right"/>
    </xf>
    <xf numFmtId="0" fontId="15" fillId="0" borderId="0" xfId="0" applyFont="1" applyFill="1" applyBorder="1" applyAlignment="1"/>
    <xf numFmtId="165" fontId="4" fillId="0" borderId="0" xfId="2" applyNumberFormat="1" applyFont="1" applyFill="1" applyBorder="1" applyAlignment="1">
      <alignment horizontal="right"/>
    </xf>
    <xf numFmtId="165" fontId="4" fillId="0" borderId="0" xfId="68" applyNumberFormat="1" applyFont="1" applyFill="1" applyAlignment="1">
      <alignment horizontal="right" vertical="center"/>
    </xf>
    <xf numFmtId="165" fontId="3" fillId="0" borderId="0" xfId="68" applyNumberFormat="1" applyFont="1" applyFill="1" applyAlignment="1">
      <alignment horizontal="right" vertical="center"/>
    </xf>
    <xf numFmtId="165" fontId="4" fillId="0" borderId="0" xfId="2" applyNumberFormat="1" applyFont="1" applyFill="1" applyAlignment="1">
      <alignment horizontal="right"/>
    </xf>
    <xf numFmtId="165" fontId="3" fillId="0" borderId="0" xfId="0" applyNumberFormat="1" applyFont="1" applyFill="1" applyAlignment="1">
      <alignment horizontal="right"/>
    </xf>
    <xf numFmtId="165" fontId="3" fillId="0" borderId="0" xfId="17" applyNumberFormat="1" applyFont="1" applyFill="1" applyAlignment="1">
      <alignment horizontal="right"/>
    </xf>
    <xf numFmtId="165" fontId="3" fillId="0" borderId="0" xfId="30" applyNumberFormat="1" applyFont="1" applyFill="1" applyBorder="1" applyAlignment="1">
      <alignment horizontal="right"/>
    </xf>
    <xf numFmtId="165" fontId="4" fillId="0" borderId="0" xfId="30" applyNumberFormat="1" applyFont="1" applyFill="1" applyAlignment="1">
      <alignment horizontal="right"/>
    </xf>
    <xf numFmtId="10" fontId="4" fillId="0" borderId="0" xfId="69" applyFont="1" applyFill="1" applyAlignment="1">
      <alignment horizontal="right"/>
    </xf>
    <xf numFmtId="167" fontId="4" fillId="0" borderId="0" xfId="70" applyNumberFormat="1" applyFont="1" applyFill="1" applyAlignment="1"/>
    <xf numFmtId="4" fontId="4" fillId="0" borderId="0" xfId="0" applyNumberFormat="1" applyFont="1" applyFill="1" applyBorder="1" applyAlignment="1"/>
    <xf numFmtId="4" fontId="4" fillId="0" borderId="0" xfId="0" applyNumberFormat="1" applyFont="1" applyFill="1" applyBorder="1" applyAlignment="1">
      <alignment horizontal="right"/>
    </xf>
    <xf numFmtId="165" fontId="9" fillId="0" borderId="0" xfId="0" applyNumberFormat="1" applyFont="1" applyFill="1" applyBorder="1" applyAlignment="1">
      <alignment horizontal="right" vertical="center"/>
    </xf>
    <xf numFmtId="164" fontId="4" fillId="0" borderId="0" xfId="70" applyNumberFormat="1" applyFont="1" applyFill="1" applyAlignment="1"/>
    <xf numFmtId="165" fontId="20" fillId="0" borderId="0" xfId="0" quotePrefix="1" applyNumberFormat="1" applyFont="1" applyBorder="1" applyAlignment="1">
      <alignment horizontal="right"/>
    </xf>
    <xf numFmtId="165" fontId="4" fillId="0" borderId="0" xfId="0" applyNumberFormat="1" applyFont="1" applyAlignment="1">
      <alignment horizontal="right"/>
    </xf>
    <xf numFmtId="2" fontId="4" fillId="0" borderId="0" xfId="0" applyNumberFormat="1" applyFont="1" applyAlignment="1"/>
    <xf numFmtId="3" fontId="20" fillId="0" borderId="0" xfId="0" applyNumberFormat="1" applyFont="1" applyBorder="1" applyAlignment="1">
      <alignment horizontal="right"/>
    </xf>
    <xf numFmtId="165" fontId="23" fillId="0" borderId="0" xfId="0" applyNumberFormat="1" applyFont="1" applyAlignment="1"/>
    <xf numFmtId="3" fontId="3" fillId="0" borderId="0" xfId="0" applyNumberFormat="1" applyFont="1" applyFill="1" applyBorder="1" applyAlignment="1"/>
    <xf numFmtId="0" fontId="3" fillId="0" borderId="0" xfId="0" applyFont="1" applyFill="1" applyAlignment="1"/>
    <xf numFmtId="0" fontId="37" fillId="0" borderId="0" xfId="0" applyFont="1" applyFill="1" applyBorder="1" applyAlignment="1">
      <alignment horizontal="center"/>
    </xf>
    <xf numFmtId="0" fontId="37" fillId="0" borderId="0" xfId="0" applyFont="1" applyFill="1" applyAlignment="1"/>
    <xf numFmtId="0" fontId="37" fillId="0" borderId="0" xfId="0" applyFont="1" applyFill="1" applyBorder="1" applyAlignment="1"/>
    <xf numFmtId="0" fontId="3" fillId="0" borderId="0" xfId="0" applyFont="1" applyFill="1" applyBorder="1" applyAlignment="1">
      <alignment wrapText="1" shrinkToFit="1"/>
    </xf>
    <xf numFmtId="0" fontId="4" fillId="0" borderId="0" xfId="0" applyFont="1" applyFill="1" applyBorder="1" applyAlignment="1">
      <alignment horizontal="left" vertical="top" wrapText="1"/>
    </xf>
    <xf numFmtId="0" fontId="5" fillId="0" borderId="0" xfId="15" applyAlignment="1" applyProtection="1"/>
    <xf numFmtId="0" fontId="26" fillId="2" borderId="4" xfId="0" applyFont="1" applyFill="1" applyBorder="1" applyAlignment="1">
      <alignment horizontal="center"/>
    </xf>
    <xf numFmtId="0" fontId="27" fillId="0" borderId="0" xfId="0" applyFont="1" applyAlignment="1"/>
    <xf numFmtId="0" fontId="3" fillId="0" borderId="0" xfId="0" applyFont="1" applyAlignment="1">
      <alignment horizontal="center" vertical="center" wrapText="1"/>
    </xf>
    <xf numFmtId="0" fontId="5" fillId="0" borderId="0" xfId="15" applyFill="1" applyAlignment="1" applyProtection="1"/>
    <xf numFmtId="0" fontId="4" fillId="3" borderId="0" xfId="0" applyFont="1" applyFill="1" applyAlignment="1"/>
    <xf numFmtId="0" fontId="4" fillId="0" borderId="2" xfId="0" quotePrefix="1" applyFont="1" applyFill="1" applyBorder="1" applyAlignment="1">
      <alignment horizontal="center" vertical="center"/>
    </xf>
    <xf numFmtId="0" fontId="3" fillId="0" borderId="0" xfId="0" applyFont="1" applyFill="1" applyBorder="1" applyAlignment="1">
      <alignment vertical="top" wrapText="1" shrinkToFit="1"/>
    </xf>
    <xf numFmtId="15" fontId="40" fillId="0" borderId="0" xfId="0" applyNumberFormat="1" applyFont="1" applyFill="1" applyBorder="1" applyAlignment="1"/>
    <xf numFmtId="0" fontId="32" fillId="0" borderId="0" xfId="0" quotePrefix="1" applyFont="1" applyFill="1" applyBorder="1" applyAlignment="1">
      <alignment horizontal="left"/>
    </xf>
    <xf numFmtId="0" fontId="32" fillId="0" borderId="0" xfId="0" applyFont="1" applyFill="1" applyBorder="1" applyAlignment="1"/>
    <xf numFmtId="0" fontId="41" fillId="0" borderId="0" xfId="0" applyFont="1" applyFill="1" applyAlignment="1"/>
    <xf numFmtId="165" fontId="42" fillId="0" borderId="0" xfId="0" applyNumberFormat="1" applyFont="1" applyFill="1" applyAlignment="1">
      <alignment horizontal="right"/>
    </xf>
    <xf numFmtId="165" fontId="41" fillId="0" borderId="0" xfId="0" applyNumberFormat="1" applyFont="1" applyFill="1" applyAlignment="1">
      <alignment horizontal="right"/>
    </xf>
    <xf numFmtId="16" fontId="4" fillId="0" borderId="0" xfId="0" applyNumberFormat="1" applyFont="1" applyFill="1" applyBorder="1" applyAlignment="1"/>
    <xf numFmtId="0" fontId="0" fillId="0" borderId="0" xfId="0" applyAlignment="1">
      <alignment horizontal="right"/>
    </xf>
    <xf numFmtId="0" fontId="4" fillId="4" borderId="0" xfId="0" applyFont="1" applyFill="1" applyAlignment="1"/>
    <xf numFmtId="0" fontId="33" fillId="0" borderId="0" xfId="0" applyFont="1" applyFill="1" applyBorder="1" applyAlignment="1">
      <alignment horizontal="center"/>
    </xf>
    <xf numFmtId="165" fontId="3" fillId="0" borderId="0" xfId="0" applyNumberFormat="1" applyFont="1" applyFill="1" applyAlignment="1"/>
    <xf numFmtId="1" fontId="4" fillId="0" borderId="0" xfId="0" applyNumberFormat="1" applyFont="1" applyFill="1" applyAlignment="1">
      <alignment horizontal="center"/>
    </xf>
    <xf numFmtId="0" fontId="0" fillId="4" borderId="0" xfId="0" applyFill="1" applyAlignment="1">
      <alignment vertical="top"/>
    </xf>
    <xf numFmtId="165" fontId="39" fillId="0" borderId="0" xfId="0" applyNumberFormat="1" applyFont="1" applyFill="1" applyAlignment="1">
      <alignment horizontal="right"/>
    </xf>
    <xf numFmtId="0" fontId="39" fillId="0" borderId="0" xfId="0" applyFont="1" applyFill="1" applyAlignment="1">
      <alignment horizontal="right"/>
    </xf>
    <xf numFmtId="165" fontId="3" fillId="0" borderId="0" xfId="0" applyNumberFormat="1" applyFont="1" applyAlignment="1">
      <alignment horizontal="right"/>
    </xf>
    <xf numFmtId="0" fontId="26" fillId="0" borderId="4" xfId="0" applyFont="1" applyFill="1" applyBorder="1" applyAlignment="1">
      <alignment horizontal="center"/>
    </xf>
    <xf numFmtId="0" fontId="30" fillId="4" borderId="0" xfId="0" applyFont="1" applyFill="1" applyAlignment="1">
      <alignment vertical="top"/>
    </xf>
    <xf numFmtId="0" fontId="5" fillId="4" borderId="0" xfId="15" quotePrefix="1" applyFill="1" applyAlignment="1" applyProtection="1">
      <alignment vertical="top"/>
    </xf>
    <xf numFmtId="0" fontId="4" fillId="4" borderId="0" xfId="0" applyFont="1" applyFill="1" applyAlignment="1">
      <alignment vertical="top"/>
    </xf>
    <xf numFmtId="0" fontId="4" fillId="4" borderId="0" xfId="0" applyFont="1" applyFill="1" applyAlignment="1">
      <alignment vertical="top" wrapText="1"/>
    </xf>
    <xf numFmtId="0" fontId="4" fillId="4" borderId="0" xfId="0" applyFont="1" applyFill="1" applyAlignment="1">
      <alignment horizontal="left" vertical="top"/>
    </xf>
    <xf numFmtId="0" fontId="5" fillId="4" borderId="0" xfId="15" applyFill="1" applyAlignment="1" applyProtection="1">
      <alignment vertical="top"/>
    </xf>
    <xf numFmtId="0" fontId="43" fillId="4" borderId="0" xfId="0" applyFont="1" applyFill="1" applyAlignment="1">
      <alignment vertical="top" wrapText="1"/>
    </xf>
    <xf numFmtId="0" fontId="44" fillId="0" borderId="0" xfId="0" applyFont="1" applyFill="1" applyAlignment="1"/>
    <xf numFmtId="15" fontId="4" fillId="0" borderId="0" xfId="0" applyNumberFormat="1" applyFont="1" applyAlignment="1"/>
    <xf numFmtId="0" fontId="14" fillId="0" borderId="0" xfId="0" quotePrefix="1" applyFont="1" applyAlignment="1">
      <alignment horizontal="left"/>
    </xf>
    <xf numFmtId="0" fontId="14" fillId="0" borderId="0" xfId="0" applyFont="1" applyAlignment="1"/>
    <xf numFmtId="0" fontId="15" fillId="0" borderId="0" xfId="0" applyFont="1" applyAlignment="1"/>
    <xf numFmtId="14" fontId="4" fillId="0" borderId="0" xfId="0" applyNumberFormat="1" applyFont="1" applyAlignment="1"/>
    <xf numFmtId="165" fontId="4" fillId="0" borderId="0" xfId="0" applyNumberFormat="1" applyFont="1" applyAlignment="1"/>
    <xf numFmtId="3" fontId="3" fillId="0" borderId="0" xfId="0" applyNumberFormat="1" applyFont="1" applyAlignment="1"/>
    <xf numFmtId="18" fontId="4" fillId="0" borderId="0" xfId="0" applyNumberFormat="1" applyFont="1" applyAlignment="1"/>
    <xf numFmtId="0" fontId="3"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0" xfId="0" quotePrefix="1" applyFont="1" applyAlignment="1"/>
    <xf numFmtId="0" fontId="3" fillId="0" borderId="0" xfId="0" applyFont="1" applyAlignment="1"/>
    <xf numFmtId="164" fontId="3" fillId="0" borderId="0" xfId="70" applyNumberFormat="1" applyFont="1" applyFill="1" applyBorder="1" applyAlignment="1"/>
    <xf numFmtId="164" fontId="4" fillId="0" borderId="0" xfId="70" applyNumberFormat="1" applyFont="1" applyFill="1" applyBorder="1" applyAlignment="1"/>
    <xf numFmtId="165" fontId="3" fillId="0" borderId="0" xfId="70" applyNumberFormat="1" applyFont="1" applyFill="1" applyAlignment="1">
      <alignment horizontal="right"/>
    </xf>
    <xf numFmtId="165" fontId="3" fillId="0" borderId="0" xfId="68" applyNumberFormat="1" applyFont="1" applyAlignment="1">
      <alignment horizontal="right" vertical="center"/>
    </xf>
    <xf numFmtId="165" fontId="4" fillId="0" borderId="0" xfId="70" applyNumberFormat="1" applyFont="1" applyFill="1" applyAlignment="1">
      <alignment horizontal="right"/>
    </xf>
    <xf numFmtId="0" fontId="3" fillId="0" borderId="0" xfId="0" applyFont="1" applyAlignment="1">
      <alignment horizontal="center"/>
    </xf>
    <xf numFmtId="165" fontId="3" fillId="0" borderId="0" xfId="45" applyNumberFormat="1" applyFont="1" applyAlignment="1">
      <alignment horizontal="right"/>
    </xf>
    <xf numFmtId="167" fontId="3" fillId="0" borderId="0" xfId="70" applyNumberFormat="1" applyFont="1" applyFill="1" applyAlignment="1"/>
    <xf numFmtId="2" fontId="3" fillId="0" borderId="0" xfId="0" applyNumberFormat="1" applyFont="1" applyAlignment="1"/>
    <xf numFmtId="165" fontId="4" fillId="0" borderId="0" xfId="68" applyNumberFormat="1" applyAlignment="1">
      <alignment horizontal="right" vertical="center"/>
    </xf>
    <xf numFmtId="164" fontId="4" fillId="0" borderId="0" xfId="70" applyNumberFormat="1" applyFont="1" applyFill="1" applyBorder="1" applyAlignment="1">
      <alignment horizontal="right"/>
    </xf>
    <xf numFmtId="165" fontId="4" fillId="0" borderId="0" xfId="70" applyNumberFormat="1" applyFont="1" applyFill="1" applyBorder="1" applyAlignment="1">
      <alignment horizontal="right"/>
    </xf>
    <xf numFmtId="165" fontId="3" fillId="0" borderId="0" xfId="30" applyNumberFormat="1" applyFont="1" applyAlignment="1">
      <alignment horizontal="right"/>
    </xf>
    <xf numFmtId="164" fontId="3" fillId="0" borderId="0" xfId="70" applyNumberFormat="1" applyFont="1" applyFill="1" applyAlignment="1"/>
    <xf numFmtId="165" fontId="3" fillId="0" borderId="0" xfId="17" applyNumberFormat="1" applyFont="1" applyAlignment="1">
      <alignment horizontal="right"/>
    </xf>
    <xf numFmtId="165" fontId="3" fillId="0" borderId="0" xfId="2" applyNumberFormat="1" applyFont="1" applyFill="1" applyBorder="1" applyAlignment="1">
      <alignment horizontal="right"/>
    </xf>
    <xf numFmtId="165" fontId="4" fillId="0" borderId="0" xfId="30" applyNumberFormat="1" applyAlignment="1">
      <alignment horizontal="right"/>
    </xf>
    <xf numFmtId="165" fontId="4" fillId="0" borderId="0" xfId="30" applyNumberFormat="1" applyAlignment="1">
      <alignment horizontal="left"/>
    </xf>
    <xf numFmtId="165" fontId="39" fillId="0" borderId="0" xfId="2" applyNumberFormat="1" applyFont="1" applyFill="1" applyBorder="1" applyAlignment="1">
      <alignment horizontal="right"/>
    </xf>
    <xf numFmtId="165" fontId="45" fillId="0" borderId="0" xfId="0" applyNumberFormat="1" applyFont="1" applyAlignment="1">
      <alignment horizontal="right"/>
    </xf>
    <xf numFmtId="165" fontId="4" fillId="0" borderId="0" xfId="0" applyNumberFormat="1" applyFont="1" applyAlignment="1">
      <alignment horizontal="right" vertical="center"/>
    </xf>
    <xf numFmtId="165" fontId="4" fillId="0" borderId="0" xfId="2" applyNumberFormat="1" applyFont="1" applyFill="1" applyAlignment="1">
      <alignment horizontal="right" vertical="center"/>
    </xf>
    <xf numFmtId="165" fontId="4" fillId="0" borderId="0" xfId="2" applyNumberFormat="1" applyFont="1" applyFill="1" applyBorder="1" applyAlignment="1">
      <alignment horizontal="right" vertical="center"/>
    </xf>
    <xf numFmtId="0" fontId="6" fillId="0" borderId="0" xfId="0" applyFont="1" applyAlignment="1"/>
    <xf numFmtId="165" fontId="15" fillId="0" borderId="0" xfId="0" applyNumberFormat="1" applyFont="1" applyAlignment="1"/>
    <xf numFmtId="165" fontId="9" fillId="0" borderId="0" xfId="0" applyNumberFormat="1" applyFont="1" applyAlignment="1">
      <alignment horizontal="right" vertical="center"/>
    </xf>
    <xf numFmtId="0" fontId="4" fillId="0" borderId="0" xfId="0" applyFont="1" applyAlignment="1">
      <alignment horizontal="right"/>
    </xf>
    <xf numFmtId="4" fontId="4" fillId="0" borderId="0" xfId="0" applyNumberFormat="1" applyFont="1" applyAlignment="1"/>
    <xf numFmtId="0" fontId="8" fillId="0" borderId="0" xfId="0" applyFont="1" applyAlignment="1"/>
    <xf numFmtId="4" fontId="4" fillId="0" borderId="0" xfId="0" applyNumberFormat="1" applyFont="1" applyAlignment="1">
      <alignment horizontal="center" vertical="center"/>
    </xf>
    <xf numFmtId="0" fontId="4" fillId="0" borderId="0" xfId="0" applyFont="1" applyAlignment="1">
      <alignment horizontal="left" vertical="top" wrapText="1"/>
    </xf>
    <xf numFmtId="165" fontId="4" fillId="0" borderId="0" xfId="2" applyNumberFormat="1" applyFont="1" applyFill="1" applyAlignment="1"/>
    <xf numFmtId="165" fontId="4" fillId="0" borderId="0" xfId="0" applyNumberFormat="1" applyFont="1" applyAlignment="1">
      <alignment horizontal="right" vertical="center" wrapText="1"/>
    </xf>
    <xf numFmtId="0" fontId="4" fillId="0" borderId="0" xfId="0" applyFont="1" applyAlignment="1">
      <alignment horizontal="left" wrapText="1"/>
    </xf>
    <xf numFmtId="0" fontId="4" fillId="0" borderId="0" xfId="0" applyFont="1" applyAlignment="1">
      <alignment wrapText="1"/>
    </xf>
    <xf numFmtId="0" fontId="9" fillId="0" borderId="0" xfId="0" applyFont="1" applyAlignment="1"/>
    <xf numFmtId="166" fontId="4" fillId="0" borderId="0" xfId="0" applyNumberFormat="1" applyFont="1" applyFill="1" applyAlignment="1">
      <alignment horizontal="right"/>
    </xf>
    <xf numFmtId="14" fontId="4" fillId="0" borderId="0" xfId="0" applyNumberFormat="1" applyFont="1" applyFill="1" applyAlignment="1"/>
    <xf numFmtId="165" fontId="47" fillId="0" borderId="0" xfId="0" applyNumberFormat="1" applyFont="1" applyFill="1" applyAlignment="1">
      <alignment horizontal="right"/>
    </xf>
    <xf numFmtId="0" fontId="4" fillId="0" borderId="2" xfId="0" applyFont="1" applyFill="1" applyBorder="1" applyAlignment="1">
      <alignment horizontal="center"/>
    </xf>
    <xf numFmtId="0" fontId="39" fillId="4" borderId="0" xfId="0" applyFont="1" applyFill="1" applyAlignment="1">
      <alignment vertical="top"/>
    </xf>
    <xf numFmtId="0" fontId="50" fillId="0" borderId="0" xfId="15" applyFont="1" applyAlignment="1" applyProtection="1">
      <alignment vertical="top"/>
    </xf>
    <xf numFmtId="0" fontId="39" fillId="4" borderId="0" xfId="0" applyFont="1" applyFill="1" applyAlignment="1">
      <alignment vertical="top" wrapText="1"/>
    </xf>
    <xf numFmtId="0" fontId="4" fillId="0" borderId="0" xfId="0" applyFont="1" applyFill="1" applyAlignment="1"/>
    <xf numFmtId="3" fontId="3" fillId="0" borderId="0" xfId="0" applyNumberFormat="1" applyFont="1" applyFill="1" applyBorder="1" applyAlignment="1">
      <alignment horizontal="right"/>
    </xf>
    <xf numFmtId="3" fontId="4" fillId="0" borderId="0" xfId="1" applyNumberFormat="1" applyFont="1" applyFill="1" applyBorder="1" applyAlignment="1">
      <alignment horizontal="right"/>
    </xf>
    <xf numFmtId="3" fontId="4" fillId="0" borderId="0" xfId="1" applyNumberFormat="1" applyFont="1" applyFill="1" applyBorder="1" applyAlignment="1"/>
    <xf numFmtId="3" fontId="0" fillId="0" borderId="0" xfId="0" applyNumberFormat="1" applyAlignment="1"/>
    <xf numFmtId="1" fontId="4" fillId="0" borderId="2" xfId="0" applyNumberFormat="1" applyFont="1" applyFill="1" applyBorder="1" applyAlignment="1">
      <alignment horizontal="center" vertical="center"/>
    </xf>
    <xf numFmtId="3" fontId="4" fillId="0" borderId="5" xfId="1" applyNumberFormat="1" applyFont="1" applyFill="1" applyBorder="1" applyAlignment="1"/>
    <xf numFmtId="3" fontId="0" fillId="0" borderId="0" xfId="1" applyNumberFormat="1" applyFont="1" applyAlignment="1"/>
    <xf numFmtId="3" fontId="3" fillId="0" borderId="0" xfId="1" applyNumberFormat="1" applyFont="1" applyFill="1" applyBorder="1" applyAlignment="1">
      <alignment horizontal="right"/>
    </xf>
    <xf numFmtId="3" fontId="43" fillId="0" borderId="0" xfId="1" applyNumberFormat="1" applyFont="1" applyFill="1" applyBorder="1" applyAlignment="1">
      <alignment horizontal="right"/>
    </xf>
    <xf numFmtId="3" fontId="36" fillId="0" borderId="0" xfId="1" applyNumberFormat="1" applyFont="1" applyFill="1" applyBorder="1" applyAlignment="1">
      <alignment horizontal="right"/>
    </xf>
    <xf numFmtId="3" fontId="4" fillId="0" borderId="0" xfId="1" applyNumberFormat="1" applyFont="1" applyFill="1" applyBorder="1" applyAlignment="1">
      <alignment horizontal="right" vertical="center"/>
    </xf>
    <xf numFmtId="3" fontId="39" fillId="0" borderId="0" xfId="1" applyNumberFormat="1" applyFont="1" applyFill="1" applyBorder="1" applyAlignment="1">
      <alignment horizontal="right"/>
    </xf>
    <xf numFmtId="0" fontId="29" fillId="4" borderId="0" xfId="0" applyFont="1" applyFill="1" applyAlignment="1">
      <alignment vertical="top"/>
    </xf>
    <xf numFmtId="0" fontId="29" fillId="4" borderId="0" xfId="0" applyFont="1" applyFill="1">
      <alignment vertical="top"/>
    </xf>
    <xf numFmtId="0" fontId="56" fillId="4" borderId="0" xfId="15" applyFont="1" applyFill="1" applyAlignment="1" applyProtection="1">
      <alignment vertical="top"/>
    </xf>
    <xf numFmtId="0" fontId="55" fillId="4" borderId="0" xfId="0" applyFont="1" applyFill="1" applyAlignment="1">
      <alignment vertical="top"/>
    </xf>
    <xf numFmtId="0" fontId="3" fillId="0" borderId="0" xfId="0" applyFont="1" applyFill="1" applyBorder="1" applyAlignment="1"/>
    <xf numFmtId="0" fontId="4" fillId="0" borderId="0" xfId="0" applyFont="1" applyFill="1" applyAlignment="1"/>
    <xf numFmtId="0" fontId="4" fillId="0" borderId="0" xfId="0" applyFont="1" applyFill="1" applyBorder="1" applyAlignment="1">
      <alignment horizontal="center"/>
    </xf>
    <xf numFmtId="0" fontId="4" fillId="0" borderId="0" xfId="0" applyFont="1" applyFill="1" applyAlignment="1"/>
    <xf numFmtId="3" fontId="4" fillId="0" borderId="0" xfId="0" applyNumberFormat="1" applyFont="1" applyFill="1" applyBorder="1" applyAlignment="1">
      <alignment horizontal="center" vertical="center"/>
    </xf>
    <xf numFmtId="0" fontId="0" fillId="0" borderId="0" xfId="0" applyAlignment="1">
      <alignment vertical="center"/>
    </xf>
    <xf numFmtId="0" fontId="4" fillId="0" borderId="0" xfId="0" applyFont="1" applyAlignment="1">
      <alignment vertical="top" wrapText="1"/>
    </xf>
    <xf numFmtId="3" fontId="4" fillId="4" borderId="0" xfId="1" applyNumberFormat="1" applyFont="1" applyFill="1" applyBorder="1" applyAlignment="1">
      <alignment horizontal="right"/>
    </xf>
    <xf numFmtId="3" fontId="20" fillId="0" borderId="0" xfId="1" quotePrefix="1" applyNumberFormat="1" applyFont="1" applyFill="1" applyBorder="1" applyAlignment="1">
      <alignment horizontal="right"/>
    </xf>
    <xf numFmtId="3" fontId="4" fillId="5" borderId="0" xfId="1" applyNumberFormat="1" applyFont="1" applyFill="1" applyBorder="1" applyAlignment="1">
      <alignment horizontal="right"/>
    </xf>
    <xf numFmtId="3" fontId="3" fillId="5" borderId="0" xfId="1" applyNumberFormat="1" applyFont="1" applyFill="1" applyBorder="1" applyAlignment="1">
      <alignment horizontal="right"/>
    </xf>
    <xf numFmtId="3" fontId="38" fillId="5" borderId="0" xfId="1" applyNumberFormat="1" applyFont="1" applyFill="1" applyBorder="1" applyAlignment="1">
      <alignment horizontal="right"/>
    </xf>
    <xf numFmtId="3" fontId="4" fillId="5" borderId="0" xfId="1" applyNumberFormat="1" applyFont="1" applyFill="1" applyBorder="1" applyAlignment="1"/>
    <xf numFmtId="3" fontId="4" fillId="5" borderId="6" xfId="1" applyNumberFormat="1" applyFont="1" applyFill="1" applyBorder="1" applyAlignment="1">
      <alignment horizontal="right"/>
    </xf>
    <xf numFmtId="0" fontId="4" fillId="0" borderId="0" xfId="0" applyFont="1" applyFill="1" applyBorder="1" applyAlignment="1">
      <alignment wrapText="1"/>
    </xf>
    <xf numFmtId="0" fontId="3" fillId="0" borderId="0" xfId="0" applyFont="1" applyFill="1" applyBorder="1" applyAlignment="1">
      <alignment wrapText="1"/>
    </xf>
    <xf numFmtId="0" fontId="6" fillId="0" borderId="0" xfId="0" applyFont="1" applyFill="1" applyBorder="1" applyAlignment="1">
      <alignment wrapText="1"/>
    </xf>
    <xf numFmtId="0" fontId="4" fillId="5" borderId="0" xfId="0" applyFont="1" applyFill="1" applyBorder="1" applyAlignment="1">
      <alignment horizontal="center"/>
    </xf>
    <xf numFmtId="0" fontId="3" fillId="5" borderId="0" xfId="0" applyFont="1" applyFill="1" applyBorder="1" applyAlignment="1">
      <alignment wrapText="1"/>
    </xf>
    <xf numFmtId="0" fontId="4" fillId="5" borderId="0" xfId="0" applyFont="1" applyFill="1" applyBorder="1" applyAlignment="1">
      <alignment wrapText="1"/>
    </xf>
    <xf numFmtId="0" fontId="4" fillId="5" borderId="0" xfId="0" quotePrefix="1" applyFont="1" applyFill="1" applyAlignment="1">
      <alignment horizontal="left" wrapText="1"/>
    </xf>
    <xf numFmtId="0" fontId="4" fillId="5" borderId="0" xfId="0" applyFont="1" applyFill="1" applyAlignment="1">
      <alignment wrapText="1"/>
    </xf>
    <xf numFmtId="0" fontId="3" fillId="5" borderId="0" xfId="0" applyFont="1" applyFill="1" applyBorder="1" applyAlignment="1">
      <alignment vertical="top" wrapText="1" shrinkToFit="1"/>
    </xf>
    <xf numFmtId="0" fontId="3" fillId="5" borderId="0" xfId="0" applyFont="1" applyFill="1" applyBorder="1" applyAlignment="1">
      <alignment horizontal="center"/>
    </xf>
    <xf numFmtId="0" fontId="4" fillId="5" borderId="0" xfId="0" applyFont="1" applyFill="1" applyBorder="1" applyAlignment="1">
      <alignment horizontal="center" vertical="center"/>
    </xf>
    <xf numFmtId="0" fontId="4" fillId="0" borderId="0" xfId="0" applyFont="1" applyFill="1" applyAlignment="1">
      <alignment vertical="center"/>
    </xf>
    <xf numFmtId="0" fontId="3" fillId="5" borderId="0" xfId="0" applyFont="1" applyFill="1" applyBorder="1" applyAlignment="1">
      <alignment horizontal="center" vertical="center"/>
    </xf>
    <xf numFmtId="0" fontId="4" fillId="0" borderId="0" xfId="0" applyFont="1" applyFill="1" applyAlignment="1">
      <alignment horizontal="left" vertical="center" wrapText="1"/>
    </xf>
    <xf numFmtId="0" fontId="4" fillId="5" borderId="6" xfId="0" applyFont="1" applyFill="1" applyBorder="1" applyAlignment="1">
      <alignment horizontal="center" vertical="center"/>
    </xf>
    <xf numFmtId="0" fontId="4" fillId="5" borderId="6" xfId="0" applyFont="1" applyFill="1" applyBorder="1" applyAlignment="1">
      <alignment wrapText="1"/>
    </xf>
    <xf numFmtId="0" fontId="3" fillId="0" borderId="0" xfId="0" applyFont="1" applyBorder="1" applyAlignment="1">
      <alignment wrapText="1"/>
    </xf>
    <xf numFmtId="0" fontId="4" fillId="0" borderId="0" xfId="0" applyFont="1" applyBorder="1" applyAlignment="1">
      <alignment wrapText="1"/>
    </xf>
    <xf numFmtId="0" fontId="4" fillId="0" borderId="0" xfId="0" quotePrefix="1" applyFont="1" applyAlignment="1">
      <alignment horizontal="left" wrapText="1"/>
    </xf>
    <xf numFmtId="0" fontId="3" fillId="0" borderId="0" xfId="0" applyFont="1" applyBorder="1" applyAlignment="1">
      <alignment wrapText="1" shrinkToFit="1"/>
    </xf>
    <xf numFmtId="0" fontId="6" fillId="0" borderId="0" xfId="0" applyFont="1" applyBorder="1" applyAlignment="1">
      <alignment wrapText="1"/>
    </xf>
    <xf numFmtId="0" fontId="7" fillId="0" borderId="0" xfId="0" applyFont="1" applyBorder="1" applyAlignment="1">
      <alignment wrapText="1"/>
    </xf>
    <xf numFmtId="0" fontId="4" fillId="5" borderId="0" xfId="0" applyFont="1" applyFill="1" applyAlignment="1"/>
    <xf numFmtId="0" fontId="3" fillId="0" borderId="0" xfId="0" quotePrefix="1" applyFont="1" applyFill="1" applyBorder="1" applyAlignment="1"/>
    <xf numFmtId="165" fontId="3" fillId="5" borderId="0" xfId="0" applyNumberFormat="1" applyFont="1" applyFill="1" applyAlignment="1">
      <alignment horizontal="right"/>
    </xf>
    <xf numFmtId="165" fontId="4" fillId="5" borderId="0" xfId="0" applyNumberFormat="1" applyFont="1" applyFill="1" applyAlignment="1">
      <alignment horizontal="right"/>
    </xf>
    <xf numFmtId="165" fontId="3" fillId="5" borderId="0" xfId="69" applyNumberFormat="1" applyFont="1" applyFill="1" applyAlignment="1">
      <alignment horizontal="right"/>
    </xf>
    <xf numFmtId="165" fontId="3" fillId="5" borderId="0" xfId="0" applyNumberFormat="1" applyFont="1" applyFill="1" applyBorder="1" applyAlignment="1">
      <alignment horizontal="right"/>
    </xf>
    <xf numFmtId="165" fontId="3" fillId="5" borderId="0" xfId="68" applyNumberFormat="1" applyFont="1" applyFill="1" applyAlignment="1">
      <alignment horizontal="right" vertical="center"/>
    </xf>
    <xf numFmtId="165" fontId="4" fillId="5" borderId="0" xfId="69" applyNumberFormat="1" applyFont="1" applyFill="1" applyAlignment="1">
      <alignment horizontal="right"/>
    </xf>
    <xf numFmtId="10" fontId="4" fillId="5" borderId="0" xfId="69" applyFont="1" applyFill="1" applyAlignment="1">
      <alignment horizontal="right"/>
    </xf>
    <xf numFmtId="165" fontId="4" fillId="5" borderId="0" xfId="0" applyNumberFormat="1" applyFont="1" applyFill="1" applyAlignment="1"/>
    <xf numFmtId="165" fontId="4" fillId="5" borderId="0" xfId="1" applyNumberFormat="1" applyFont="1" applyFill="1" applyAlignment="1">
      <alignment horizontal="right"/>
    </xf>
    <xf numFmtId="165" fontId="4" fillId="5" borderId="0" xfId="1" applyNumberFormat="1" applyFont="1" applyFill="1" applyBorder="1" applyAlignment="1">
      <alignment horizontal="right"/>
    </xf>
    <xf numFmtId="165" fontId="3" fillId="5" borderId="0" xfId="44" applyNumberFormat="1" applyFont="1" applyFill="1" applyAlignment="1">
      <alignment horizontal="right"/>
    </xf>
    <xf numFmtId="165" fontId="4" fillId="5" borderId="0" xfId="0" applyNumberFormat="1" applyFont="1" applyFill="1" applyBorder="1" applyAlignment="1">
      <alignment horizontal="right"/>
    </xf>
    <xf numFmtId="165" fontId="3" fillId="5" borderId="0" xfId="30" applyNumberFormat="1" applyFont="1" applyFill="1" applyAlignment="1">
      <alignment horizontal="right"/>
    </xf>
    <xf numFmtId="165" fontId="3" fillId="5" borderId="0" xfId="1" applyNumberFormat="1" applyFont="1" applyFill="1" applyBorder="1" applyAlignment="1">
      <alignment horizontal="right"/>
    </xf>
    <xf numFmtId="165" fontId="4" fillId="0" borderId="0" xfId="1" applyNumberFormat="1" applyFont="1" applyFill="1" applyAlignment="1">
      <alignment horizontal="right" vertical="center"/>
    </xf>
    <xf numFmtId="0" fontId="3" fillId="5" borderId="0" xfId="0" applyFont="1" applyFill="1" applyBorder="1" applyAlignment="1">
      <alignment wrapText="1" shrinkToFit="1"/>
    </xf>
    <xf numFmtId="14" fontId="4" fillId="0" borderId="0" xfId="0" applyNumberFormat="1" applyFont="1" applyFill="1" applyBorder="1" applyAlignment="1">
      <alignment wrapText="1"/>
    </xf>
    <xf numFmtId="0" fontId="2" fillId="0" borderId="0" xfId="0" applyFont="1" applyFill="1" applyAlignment="1"/>
    <xf numFmtId="0" fontId="50" fillId="0" borderId="0" xfId="15" applyFont="1" applyFill="1" applyBorder="1" applyAlignment="1" applyProtection="1">
      <alignment vertical="top"/>
    </xf>
    <xf numFmtId="0" fontId="0" fillId="0" borderId="0" xfId="0" applyFill="1" applyBorder="1" applyAlignment="1">
      <alignment vertical="top"/>
    </xf>
    <xf numFmtId="0" fontId="29" fillId="4" borderId="0" xfId="0" applyFont="1" applyFill="1" applyAlignment="1">
      <alignment horizontal="right" vertical="top"/>
    </xf>
    <xf numFmtId="0" fontId="5" fillId="5" borderId="0" xfId="15" applyFill="1" applyAlignment="1" applyProtection="1"/>
    <xf numFmtId="0" fontId="4" fillId="0" borderId="2" xfId="0" applyFont="1" applyFill="1" applyBorder="1" applyAlignment="1">
      <alignment horizontal="center" vertical="center" wrapText="1"/>
    </xf>
    <xf numFmtId="0" fontId="46" fillId="0" borderId="0" xfId="0" applyFont="1" applyFill="1" applyBorder="1" applyAlignment="1"/>
    <xf numFmtId="0" fontId="3" fillId="0" borderId="2" xfId="0" applyFont="1" applyBorder="1" applyAlignment="1">
      <alignment horizontal="center" vertical="top" wrapText="1"/>
    </xf>
    <xf numFmtId="0" fontId="3" fillId="0" borderId="2" xfId="0" applyFont="1" applyBorder="1" applyAlignment="1">
      <alignment horizontal="center" vertical="center" wrapText="1"/>
    </xf>
    <xf numFmtId="0" fontId="3" fillId="0" borderId="0" xfId="0" applyFont="1" applyAlignment="1">
      <alignment horizontal="left"/>
    </xf>
    <xf numFmtId="0" fontId="3" fillId="0" borderId="2"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2" xfId="0" applyNumberFormat="1" applyFont="1" applyFill="1" applyBorder="1" applyAlignment="1">
      <alignment horizontal="center" vertical="center"/>
    </xf>
    <xf numFmtId="0" fontId="4" fillId="0" borderId="0" xfId="0" applyFont="1" applyFill="1" applyBorder="1" applyAlignment="1">
      <alignment horizontal="left" vertical="center"/>
    </xf>
    <xf numFmtId="0" fontId="4" fillId="0" borderId="6" xfId="0" applyFont="1" applyFill="1" applyBorder="1" applyAlignment="1">
      <alignment horizontal="center"/>
    </xf>
    <xf numFmtId="1" fontId="4" fillId="0" borderId="5" xfId="0" applyNumberFormat="1" applyFont="1" applyFill="1" applyBorder="1" applyAlignment="1">
      <alignment horizontal="center" vertical="center"/>
    </xf>
    <xf numFmtId="0" fontId="2" fillId="0" borderId="0" xfId="0" applyFont="1" applyFill="1" applyAlignment="1">
      <alignment vertical="center"/>
    </xf>
    <xf numFmtId="15" fontId="4" fillId="0" borderId="0" xfId="0" applyNumberFormat="1" applyFont="1" applyFill="1" applyBorder="1" applyAlignment="1">
      <alignment vertical="center"/>
    </xf>
    <xf numFmtId="3" fontId="4" fillId="0" borderId="0" xfId="0" applyNumberFormat="1" applyFont="1" applyFill="1" applyAlignment="1">
      <alignment vertical="center"/>
    </xf>
    <xf numFmtId="165" fontId="4" fillId="0" borderId="0" xfId="0" applyNumberFormat="1" applyFont="1" applyFill="1" applyAlignment="1">
      <alignment vertical="center"/>
    </xf>
    <xf numFmtId="0" fontId="3" fillId="0" borderId="0" xfId="0" applyFont="1" applyFill="1" applyBorder="1" applyAlignment="1">
      <alignment horizontal="left" vertical="center"/>
    </xf>
    <xf numFmtId="14" fontId="4" fillId="0" borderId="0" xfId="0" applyNumberFormat="1" applyFont="1" applyFill="1" applyBorder="1" applyAlignment="1">
      <alignment vertical="center"/>
    </xf>
    <xf numFmtId="3" fontId="20" fillId="0" borderId="0" xfId="0" applyNumberFormat="1" applyFont="1" applyBorder="1" applyAlignment="1">
      <alignment horizontal="right" vertical="center"/>
    </xf>
    <xf numFmtId="0" fontId="4" fillId="4" borderId="0" xfId="0" applyFont="1" applyFill="1" applyAlignment="1">
      <alignment horizontal="left" vertical="top" wrapText="1"/>
    </xf>
    <xf numFmtId="0" fontId="4" fillId="0" borderId="6" xfId="0" applyFont="1" applyFill="1" applyBorder="1" applyAlignment="1"/>
    <xf numFmtId="165" fontId="4" fillId="0" borderId="6" xfId="0" applyNumberFormat="1" applyFont="1" applyFill="1" applyBorder="1" applyAlignment="1">
      <alignment horizontal="right"/>
    </xf>
    <xf numFmtId="0" fontId="58" fillId="0" borderId="0" xfId="0" applyFont="1" applyAlignment="1"/>
    <xf numFmtId="0" fontId="4" fillId="0" borderId="0" xfId="0" applyFont="1" applyFill="1" applyBorder="1" applyAlignment="1">
      <alignment horizontal="left"/>
    </xf>
    <xf numFmtId="0" fontId="50" fillId="4" borderId="0" xfId="15" applyFont="1" applyFill="1" applyAlignment="1" applyProtection="1">
      <alignment vertical="top" wrapText="1"/>
    </xf>
    <xf numFmtId="0" fontId="29" fillId="4" borderId="0" xfId="0" applyFont="1" applyFill="1" applyAlignment="1">
      <alignment horizontal="left" vertical="top" indent="1"/>
    </xf>
    <xf numFmtId="0" fontId="4" fillId="0" borderId="0" xfId="0" applyFont="1" applyAlignment="1">
      <alignment vertical="top"/>
    </xf>
    <xf numFmtId="0" fontId="4" fillId="5" borderId="0" xfId="0" applyFont="1" applyFill="1" applyAlignment="1">
      <alignment vertical="top"/>
    </xf>
    <xf numFmtId="0" fontId="4" fillId="0" borderId="0" xfId="0" applyFont="1" applyFill="1" applyAlignment="1">
      <alignment vertical="top"/>
    </xf>
    <xf numFmtId="0" fontId="4" fillId="3" borderId="0" xfId="0" applyFont="1" applyFill="1" applyAlignment="1">
      <alignment vertical="top"/>
    </xf>
    <xf numFmtId="0" fontId="7" fillId="0" borderId="0" xfId="0" applyFont="1" applyAlignment="1">
      <alignment vertical="top"/>
    </xf>
    <xf numFmtId="3" fontId="0" fillId="0" borderId="0" xfId="1" applyNumberFormat="1" applyFont="1" applyAlignment="1">
      <alignment wrapText="1"/>
    </xf>
    <xf numFmtId="0" fontId="0" fillId="0" borderId="0" xfId="0" applyAlignment="1">
      <alignment wrapText="1"/>
    </xf>
    <xf numFmtId="3" fontId="0" fillId="0" borderId="0" xfId="1" applyNumberFormat="1" applyFont="1" applyAlignment="1">
      <alignment horizontal="right" wrapText="1"/>
    </xf>
    <xf numFmtId="164" fontId="0" fillId="0" borderId="0" xfId="0" applyNumberFormat="1" applyAlignment="1">
      <alignment horizontal="right"/>
    </xf>
    <xf numFmtId="4" fontId="4" fillId="0" borderId="0" xfId="0" applyNumberFormat="1" applyFont="1" applyAlignment="1">
      <alignment horizontal="right"/>
    </xf>
    <xf numFmtId="3" fontId="4" fillId="0" borderId="0" xfId="1" applyNumberFormat="1" applyFont="1" applyAlignment="1"/>
    <xf numFmtId="3" fontId="4" fillId="5" borderId="0" xfId="1" applyNumberFormat="1" applyFont="1" applyFill="1" applyAlignment="1"/>
    <xf numFmtId="3" fontId="4" fillId="0" borderId="0" xfId="1" applyNumberFormat="1" applyFont="1" applyFill="1" applyAlignment="1"/>
    <xf numFmtId="3" fontId="4" fillId="4" borderId="0" xfId="1" applyNumberFormat="1" applyFont="1" applyFill="1" applyAlignment="1"/>
    <xf numFmtId="3" fontId="4" fillId="3" borderId="0" xfId="1" applyNumberFormat="1" applyFont="1" applyFill="1" applyAlignment="1"/>
    <xf numFmtId="3" fontId="7" fillId="0" borderId="0" xfId="1" applyNumberFormat="1" applyFont="1" applyAlignment="1"/>
    <xf numFmtId="0" fontId="59" fillId="0" borderId="0" xfId="0" applyFont="1" applyAlignment="1">
      <alignment wrapText="1"/>
    </xf>
    <xf numFmtId="0" fontId="60" fillId="0" borderId="0" xfId="0" applyFont="1" applyAlignment="1">
      <alignment horizontal="right" wrapText="1"/>
    </xf>
    <xf numFmtId="0" fontId="61" fillId="0" borderId="0" xfId="0" applyFont="1" applyAlignment="1">
      <alignment wrapText="1"/>
    </xf>
    <xf numFmtId="0" fontId="59" fillId="0" borderId="0" xfId="0" applyFont="1">
      <alignment vertical="top"/>
    </xf>
    <xf numFmtId="0" fontId="2" fillId="4" borderId="6" xfId="0" applyFont="1" applyFill="1" applyBorder="1" applyAlignment="1">
      <alignment horizontal="center" vertical="center"/>
    </xf>
    <xf numFmtId="0" fontId="21" fillId="5" borderId="2" xfId="0" quotePrefix="1" applyFont="1" applyFill="1" applyBorder="1" applyAlignment="1">
      <alignment horizontal="left" vertical="top" wrapText="1"/>
    </xf>
    <xf numFmtId="0" fontId="4" fillId="4" borderId="0" xfId="0" applyFont="1" applyFill="1" applyAlignment="1">
      <alignment horizontal="left" vertical="top" wrapText="1"/>
    </xf>
    <xf numFmtId="0" fontId="29" fillId="0" borderId="0" xfId="0" applyFont="1" applyAlignment="1">
      <alignment wrapText="1"/>
    </xf>
    <xf numFmtId="0" fontId="0" fillId="0" borderId="0" xfId="0" applyAlignment="1"/>
    <xf numFmtId="0" fontId="24" fillId="0" borderId="0" xfId="0" applyFont="1" applyAlignment="1"/>
    <xf numFmtId="0" fontId="25" fillId="0" borderId="0" xfId="0" applyFont="1" applyAlignment="1"/>
    <xf numFmtId="0" fontId="28" fillId="0" borderId="0" xfId="0" applyFont="1" applyAlignment="1">
      <alignment wrapText="1"/>
    </xf>
    <xf numFmtId="0" fontId="4" fillId="5" borderId="0" xfId="0" applyFont="1" applyFill="1" applyBorder="1" applyAlignment="1">
      <alignment horizontal="left" vertical="center" wrapText="1"/>
    </xf>
    <xf numFmtId="0" fontId="39" fillId="0" borderId="6" xfId="0" applyFont="1" applyFill="1" applyBorder="1" applyAlignment="1">
      <alignment horizontal="left" vertical="center" wrapText="1"/>
    </xf>
    <xf numFmtId="0" fontId="4" fillId="5" borderId="0" xfId="0" applyFont="1" applyFill="1" applyBorder="1" applyAlignment="1">
      <alignment horizontal="left" vertical="center"/>
    </xf>
    <xf numFmtId="0" fontId="39" fillId="4" borderId="0" xfId="0" applyFont="1" applyFill="1" applyAlignment="1">
      <alignment horizontal="center"/>
    </xf>
    <xf numFmtId="0" fontId="3" fillId="0" borderId="0" xfId="0" quotePrefix="1" applyFont="1" applyFill="1" applyBorder="1" applyAlignment="1">
      <alignment horizontal="left" vertical="center"/>
    </xf>
    <xf numFmtId="0" fontId="45" fillId="0" borderId="0" xfId="0" applyFont="1" applyAlignment="1">
      <alignment horizontal="center"/>
    </xf>
    <xf numFmtId="0" fontId="3" fillId="0" borderId="0" xfId="0" applyFont="1" applyFill="1" applyBorder="1" applyAlignment="1">
      <alignment horizontal="left"/>
    </xf>
    <xf numFmtId="0" fontId="4" fillId="0" borderId="6" xfId="0" applyFont="1" applyFill="1" applyBorder="1" applyAlignment="1">
      <alignment horizontal="center"/>
    </xf>
    <xf numFmtId="0" fontId="46" fillId="0" borderId="0" xfId="0" applyFont="1" applyFill="1" applyBorder="1" applyAlignment="1">
      <alignment horizontal="center" vertical="center" wrapText="1"/>
    </xf>
    <xf numFmtId="0" fontId="14" fillId="0" borderId="0" xfId="0" quotePrefix="1" applyFont="1" applyFill="1" applyBorder="1" applyAlignment="1">
      <alignment horizontal="left" wrapText="1"/>
    </xf>
    <xf numFmtId="0" fontId="4" fillId="0" borderId="0" xfId="0" applyFont="1" applyFill="1" applyBorder="1" applyAlignment="1">
      <alignment horizontal="center" wrapText="1"/>
    </xf>
    <xf numFmtId="0" fontId="4" fillId="0" borderId="0" xfId="0" applyFont="1" applyFill="1" applyAlignment="1">
      <alignment horizontal="left" vertical="top" wrapText="1"/>
    </xf>
    <xf numFmtId="0" fontId="3" fillId="0" borderId="0" xfId="0" applyFont="1" applyFill="1" applyBorder="1" applyAlignment="1">
      <alignment wrapText="1" shrinkToFit="1"/>
    </xf>
    <xf numFmtId="0" fontId="4" fillId="0" borderId="0" xfId="0" applyFont="1" applyFill="1" applyAlignment="1">
      <alignment wrapText="1" shrinkToFit="1"/>
    </xf>
    <xf numFmtId="0" fontId="3" fillId="0" borderId="0" xfId="0" applyFont="1" applyFill="1" applyBorder="1" applyAlignment="1"/>
    <xf numFmtId="0" fontId="4" fillId="0" borderId="0" xfId="0" applyFont="1" applyFill="1" applyAlignment="1"/>
    <xf numFmtId="0" fontId="4" fillId="0" borderId="0" xfId="0" applyFont="1" applyFill="1" applyBorder="1" applyAlignment="1">
      <alignment horizontal="left" vertical="top" wrapText="1"/>
    </xf>
    <xf numFmtId="0" fontId="4" fillId="0" borderId="0" xfId="0" applyFont="1" applyAlignment="1">
      <alignment horizontal="left" vertical="top" wrapText="1"/>
    </xf>
    <xf numFmtId="0" fontId="3" fillId="0" borderId="0" xfId="0" applyFont="1" applyAlignment="1">
      <alignment wrapText="1" shrinkToFit="1"/>
    </xf>
    <xf numFmtId="0" fontId="3" fillId="0" borderId="0" xfId="0" applyFont="1" applyAlignment="1"/>
  </cellXfs>
  <cellStyles count="73">
    <cellStyle name="Comma" xfId="1" builtinId="3"/>
    <cellStyle name="Comma 2" xfId="2" xr:uid="{00000000-0005-0000-0000-000001000000}"/>
    <cellStyle name="Comma0" xfId="3" xr:uid="{00000000-0005-0000-0000-000002000000}"/>
    <cellStyle name="Comma0 2" xfId="4" xr:uid="{00000000-0005-0000-0000-000003000000}"/>
    <cellStyle name="Currency0" xfId="5" xr:uid="{00000000-0005-0000-0000-000004000000}"/>
    <cellStyle name="Currency0 2" xfId="6" xr:uid="{00000000-0005-0000-0000-000005000000}"/>
    <cellStyle name="Date" xfId="7" xr:uid="{00000000-0005-0000-0000-000006000000}"/>
    <cellStyle name="Date 2" xfId="8" xr:uid="{00000000-0005-0000-0000-000007000000}"/>
    <cellStyle name="Fixed" xfId="9" xr:uid="{00000000-0005-0000-0000-000008000000}"/>
    <cellStyle name="Fixed 2" xfId="10" xr:uid="{00000000-0005-0000-0000-000009000000}"/>
    <cellStyle name="Heading 1" xfId="11" builtinId="16" customBuiltin="1"/>
    <cellStyle name="Heading 1 2" xfId="12" xr:uid="{00000000-0005-0000-0000-00000B000000}"/>
    <cellStyle name="Heading 2" xfId="13" builtinId="17" customBuiltin="1"/>
    <cellStyle name="Heading 2 2" xfId="14" xr:uid="{00000000-0005-0000-0000-00000D000000}"/>
    <cellStyle name="Hyperlink" xfId="15" builtinId="8"/>
    <cellStyle name="Hyperlink 2" xfId="16" xr:uid="{00000000-0005-0000-0000-00000F000000}"/>
    <cellStyle name="Normal" xfId="0" builtinId="0"/>
    <cellStyle name="Normal 10" xfId="17" xr:uid="{00000000-0005-0000-0000-000011000000}"/>
    <cellStyle name="Normal 11" xfId="18" xr:uid="{00000000-0005-0000-0000-000012000000}"/>
    <cellStyle name="Normal 12" xfId="19" xr:uid="{00000000-0005-0000-0000-000013000000}"/>
    <cellStyle name="Normal 13" xfId="20" xr:uid="{00000000-0005-0000-0000-000014000000}"/>
    <cellStyle name="Normal 14" xfId="21" xr:uid="{00000000-0005-0000-0000-000015000000}"/>
    <cellStyle name="Normal 15" xfId="22" xr:uid="{00000000-0005-0000-0000-000016000000}"/>
    <cellStyle name="Normal 16" xfId="23" xr:uid="{00000000-0005-0000-0000-000017000000}"/>
    <cellStyle name="Normal 17" xfId="24" xr:uid="{00000000-0005-0000-0000-000018000000}"/>
    <cellStyle name="Normal 17 2" xfId="25" xr:uid="{00000000-0005-0000-0000-000019000000}"/>
    <cellStyle name="Normal 17 3" xfId="26" xr:uid="{00000000-0005-0000-0000-00001A000000}"/>
    <cellStyle name="Normal 18" xfId="27" xr:uid="{00000000-0005-0000-0000-00001B000000}"/>
    <cellStyle name="Normal 19" xfId="28" xr:uid="{00000000-0005-0000-0000-00001C000000}"/>
    <cellStyle name="Normal 2" xfId="29" xr:uid="{00000000-0005-0000-0000-00001D000000}"/>
    <cellStyle name="Normal 2 2" xfId="30" xr:uid="{00000000-0005-0000-0000-00001E000000}"/>
    <cellStyle name="Normal 2 3" xfId="31" xr:uid="{00000000-0005-0000-0000-00001F000000}"/>
    <cellStyle name="Normal 20" xfId="32" xr:uid="{00000000-0005-0000-0000-000020000000}"/>
    <cellStyle name="Normal 21" xfId="33" xr:uid="{00000000-0005-0000-0000-000021000000}"/>
    <cellStyle name="Normal 22" xfId="34" xr:uid="{00000000-0005-0000-0000-000022000000}"/>
    <cellStyle name="Normal 23" xfId="35" xr:uid="{00000000-0005-0000-0000-000023000000}"/>
    <cellStyle name="Normal 23 2" xfId="36" xr:uid="{00000000-0005-0000-0000-000024000000}"/>
    <cellStyle name="Normal 23 3" xfId="37" xr:uid="{00000000-0005-0000-0000-000025000000}"/>
    <cellStyle name="Normal 24" xfId="38" xr:uid="{00000000-0005-0000-0000-000026000000}"/>
    <cellStyle name="Normal 24 2" xfId="39" xr:uid="{00000000-0005-0000-0000-000027000000}"/>
    <cellStyle name="Normal 24 3" xfId="40" xr:uid="{00000000-0005-0000-0000-000028000000}"/>
    <cellStyle name="Normal 25" xfId="41" xr:uid="{00000000-0005-0000-0000-000029000000}"/>
    <cellStyle name="Normal 25 2" xfId="42" xr:uid="{00000000-0005-0000-0000-00002A000000}"/>
    <cellStyle name="Normal 25 3" xfId="43" xr:uid="{00000000-0005-0000-0000-00002B000000}"/>
    <cellStyle name="Normal 26" xfId="44" xr:uid="{00000000-0005-0000-0000-00002C000000}"/>
    <cellStyle name="Normal 26 2" xfId="45" xr:uid="{00000000-0005-0000-0000-00002D000000}"/>
    <cellStyle name="Normal 26 3" xfId="46" xr:uid="{00000000-0005-0000-0000-00002E000000}"/>
    <cellStyle name="Normal 27" xfId="47" xr:uid="{00000000-0005-0000-0000-00002F000000}"/>
    <cellStyle name="Normal 28" xfId="48" xr:uid="{00000000-0005-0000-0000-000030000000}"/>
    <cellStyle name="Normal 28 2" xfId="49" xr:uid="{00000000-0005-0000-0000-000031000000}"/>
    <cellStyle name="Normal 29" xfId="50" xr:uid="{00000000-0005-0000-0000-000032000000}"/>
    <cellStyle name="Normal 29 2" xfId="51" xr:uid="{00000000-0005-0000-0000-000033000000}"/>
    <cellStyle name="Normal 3" xfId="52" xr:uid="{00000000-0005-0000-0000-000034000000}"/>
    <cellStyle name="Normal 3 2" xfId="53" xr:uid="{00000000-0005-0000-0000-000035000000}"/>
    <cellStyle name="Normal 30" xfId="54" xr:uid="{00000000-0005-0000-0000-000036000000}"/>
    <cellStyle name="Normal 31" xfId="55" xr:uid="{00000000-0005-0000-0000-000037000000}"/>
    <cellStyle name="Normal 32" xfId="56" xr:uid="{00000000-0005-0000-0000-000038000000}"/>
    <cellStyle name="Normal 33" xfId="57" xr:uid="{00000000-0005-0000-0000-000039000000}"/>
    <cellStyle name="Normal 34" xfId="58" xr:uid="{00000000-0005-0000-0000-00003A000000}"/>
    <cellStyle name="Normal 35" xfId="59" xr:uid="{00000000-0005-0000-0000-00003B000000}"/>
    <cellStyle name="Normal 36" xfId="60" xr:uid="{00000000-0005-0000-0000-00003C000000}"/>
    <cellStyle name="Normal 37" xfId="61" xr:uid="{00000000-0005-0000-0000-00003D000000}"/>
    <cellStyle name="Normal 4" xfId="62" xr:uid="{00000000-0005-0000-0000-00003E000000}"/>
    <cellStyle name="Normal 5" xfId="63" xr:uid="{00000000-0005-0000-0000-00003F000000}"/>
    <cellStyle name="Normal 6" xfId="64" xr:uid="{00000000-0005-0000-0000-000040000000}"/>
    <cellStyle name="Normal 7" xfId="65" xr:uid="{00000000-0005-0000-0000-000041000000}"/>
    <cellStyle name="Normal 8" xfId="66" xr:uid="{00000000-0005-0000-0000-000042000000}"/>
    <cellStyle name="Normal 9" xfId="67" xr:uid="{00000000-0005-0000-0000-000043000000}"/>
    <cellStyle name="Normal_table1" xfId="68" xr:uid="{00000000-0005-0000-0000-000044000000}"/>
    <cellStyle name="Percent" xfId="69" builtinId="5"/>
    <cellStyle name="Percent 2" xfId="70" xr:uid="{00000000-0005-0000-0000-000046000000}"/>
    <cellStyle name="Total" xfId="71" builtinId="25" customBuiltin="1"/>
    <cellStyle name="Total 2" xfId="72" xr:uid="{00000000-0005-0000-0000-000048000000}"/>
  </cellStyles>
  <dxfs count="3">
    <dxf>
      <font>
        <color theme="1" tint="0.14996795556505021"/>
      </font>
      <fill>
        <patternFill>
          <bgColor theme="0" tint="-0.14996795556505021"/>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bea.gov/international/supplemental-statistics" TargetMode="External"/><Relationship Id="rId2" Type="http://schemas.openxmlformats.org/officeDocument/2006/relationships/hyperlink" Target="https://apps.bea.gov/iTable/iTable.cfm?reqid=62&amp;step=9&amp;isuri=1&amp;product=4" TargetMode="External"/><Relationship Id="rId1" Type="http://schemas.openxmlformats.org/officeDocument/2006/relationships/hyperlink" Target="https://apps.bea.gov/iTable/iTable.cfm?reqid=62&amp;step=2&amp;isuri=1&amp;product=1" TargetMode="External"/><Relationship Id="rId5" Type="http://schemas.openxmlformats.org/officeDocument/2006/relationships/customProperty" Target="../customProperty1.bin"/><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customProperty" Target="../customProperty1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39997558519241921"/>
  </sheetPr>
  <dimension ref="A1:F26"/>
  <sheetViews>
    <sheetView tabSelected="1" zoomScaleNormal="100" workbookViewId="0">
      <pane ySplit="1" topLeftCell="A2" activePane="bottomLeft" state="frozen"/>
      <selection pane="bottomLeft" sqref="A1:C1"/>
    </sheetView>
  </sheetViews>
  <sheetFormatPr defaultColWidth="8.85546875" defaultRowHeight="12.75" x14ac:dyDescent="0.2"/>
  <cols>
    <col min="1" max="1" width="8.28515625" style="93" customWidth="1"/>
    <col min="2" max="2" width="83.28515625" style="93" customWidth="1"/>
    <col min="3" max="3" width="24.7109375" style="93" customWidth="1"/>
    <col min="4" max="4" width="65.7109375" style="93" customWidth="1"/>
    <col min="5" max="5" width="16.85546875" style="93" customWidth="1"/>
    <col min="6" max="16384" width="8.85546875" style="93"/>
  </cols>
  <sheetData>
    <row r="1" spans="1:6" ht="28.9" customHeight="1" x14ac:dyDescent="0.2">
      <c r="A1" s="286" t="s">
        <v>733</v>
      </c>
      <c r="B1" s="286"/>
      <c r="C1" s="286"/>
      <c r="D1" s="239" t="s">
        <v>766</v>
      </c>
    </row>
    <row r="2" spans="1:6" s="238" customFormat="1" ht="90" customHeight="1" x14ac:dyDescent="0.2">
      <c r="A2" s="287" t="s">
        <v>734</v>
      </c>
      <c r="B2" s="287"/>
      <c r="C2" s="287"/>
      <c r="D2" s="287"/>
      <c r="E2" s="237" t="s">
        <v>658</v>
      </c>
    </row>
    <row r="3" spans="1:6" ht="30" customHeight="1" x14ac:dyDescent="0.2">
      <c r="A3" s="161"/>
      <c r="B3" s="98"/>
      <c r="C3" s="99"/>
    </row>
    <row r="4" spans="1:6" ht="38.25" x14ac:dyDescent="0.2">
      <c r="A4" s="93">
        <v>1</v>
      </c>
      <c r="B4" s="100" t="s">
        <v>746</v>
      </c>
      <c r="C4" s="179" t="s">
        <v>645</v>
      </c>
      <c r="D4" s="101" t="s">
        <v>668</v>
      </c>
      <c r="E4" s="162" t="s">
        <v>657</v>
      </c>
    </row>
    <row r="5" spans="1:6" x14ac:dyDescent="0.2">
      <c r="C5" s="180"/>
    </row>
    <row r="6" spans="1:6" x14ac:dyDescent="0.2">
      <c r="A6" s="93">
        <v>2</v>
      </c>
      <c r="B6" s="100" t="s">
        <v>747</v>
      </c>
      <c r="C6" s="179" t="s">
        <v>646</v>
      </c>
    </row>
    <row r="7" spans="1:6" x14ac:dyDescent="0.2">
      <c r="C7" s="180"/>
    </row>
    <row r="8" spans="1:6" ht="58.15" customHeight="1" x14ac:dyDescent="0.2">
      <c r="A8" s="93">
        <v>3</v>
      </c>
      <c r="B8" s="100" t="s">
        <v>748</v>
      </c>
      <c r="C8" s="179" t="s">
        <v>647</v>
      </c>
      <c r="D8" s="101" t="s">
        <v>669</v>
      </c>
      <c r="E8" s="162" t="s">
        <v>657</v>
      </c>
    </row>
    <row r="9" spans="1:6" x14ac:dyDescent="0.2">
      <c r="C9" s="100"/>
    </row>
    <row r="10" spans="1:6" ht="45" customHeight="1" x14ac:dyDescent="0.2">
      <c r="A10" s="93">
        <v>4</v>
      </c>
      <c r="B10" s="288" t="s">
        <v>749</v>
      </c>
      <c r="C10" s="288"/>
      <c r="E10" s="163"/>
      <c r="F10" s="163"/>
    </row>
    <row r="11" spans="1:6" ht="60" customHeight="1" x14ac:dyDescent="0.2">
      <c r="B11" s="288" t="s">
        <v>757</v>
      </c>
      <c r="C11" s="288"/>
      <c r="D11" s="163"/>
      <c r="E11" s="163"/>
      <c r="F11" s="163"/>
    </row>
    <row r="12" spans="1:6" x14ac:dyDescent="0.2">
      <c r="B12" s="102" t="s">
        <v>662</v>
      </c>
      <c r="C12" s="179" t="s">
        <v>648</v>
      </c>
      <c r="D12" s="163"/>
      <c r="E12" s="163"/>
      <c r="F12" s="163"/>
    </row>
    <row r="13" spans="1:6" x14ac:dyDescent="0.2">
      <c r="B13" s="102" t="s">
        <v>663</v>
      </c>
      <c r="C13" s="179" t="s">
        <v>649</v>
      </c>
    </row>
    <row r="14" spans="1:6" x14ac:dyDescent="0.2">
      <c r="B14" s="102" t="s">
        <v>664</v>
      </c>
      <c r="C14" s="179" t="s">
        <v>650</v>
      </c>
    </row>
    <row r="15" spans="1:6" x14ac:dyDescent="0.2">
      <c r="B15" s="102" t="s">
        <v>665</v>
      </c>
      <c r="C15" s="179" t="s">
        <v>651</v>
      </c>
    </row>
    <row r="16" spans="1:6" x14ac:dyDescent="0.2">
      <c r="B16" s="102" t="s">
        <v>666</v>
      </c>
      <c r="C16" s="179" t="s">
        <v>652</v>
      </c>
    </row>
    <row r="17" spans="1:6" x14ac:dyDescent="0.2">
      <c r="B17" s="265" t="s">
        <v>667</v>
      </c>
      <c r="C17" s="103"/>
    </row>
    <row r="18" spans="1:6" x14ac:dyDescent="0.2">
      <c r="B18" s="102"/>
      <c r="C18" s="103"/>
    </row>
    <row r="19" spans="1:6" ht="75" customHeight="1" x14ac:dyDescent="0.2">
      <c r="B19" s="288" t="s">
        <v>767</v>
      </c>
      <c r="C19" s="288"/>
      <c r="D19" s="104"/>
    </row>
    <row r="20" spans="1:6" ht="60" customHeight="1" x14ac:dyDescent="0.2">
      <c r="B20" s="288" t="s">
        <v>752</v>
      </c>
      <c r="C20" s="288"/>
      <c r="D20" s="104"/>
    </row>
    <row r="21" spans="1:6" ht="31.15" customHeight="1" x14ac:dyDescent="0.2">
      <c r="B21" s="259"/>
      <c r="C21" s="259"/>
      <c r="D21" s="104"/>
    </row>
    <row r="22" spans="1:6" ht="60" customHeight="1" x14ac:dyDescent="0.2">
      <c r="A22" s="93">
        <v>5</v>
      </c>
      <c r="B22" s="288" t="s">
        <v>751</v>
      </c>
      <c r="C22" s="288"/>
    </row>
    <row r="23" spans="1:6" ht="42" customHeight="1" x14ac:dyDescent="0.2">
      <c r="A23" s="100"/>
      <c r="B23" s="101"/>
      <c r="C23" s="264"/>
      <c r="D23" s="101"/>
      <c r="E23" s="101"/>
      <c r="F23" s="101"/>
    </row>
    <row r="24" spans="1:6" x14ac:dyDescent="0.2">
      <c r="A24" s="177" t="s">
        <v>656</v>
      </c>
      <c r="B24" s="177"/>
      <c r="C24" s="177"/>
    </row>
    <row r="25" spans="1:6" x14ac:dyDescent="0.2">
      <c r="A25" s="177"/>
      <c r="B25" s="177"/>
      <c r="C25" s="177"/>
    </row>
    <row r="26" spans="1:6" x14ac:dyDescent="0.2">
      <c r="A26" s="178" t="s">
        <v>659</v>
      </c>
      <c r="B26" s="177"/>
      <c r="C26" s="177"/>
    </row>
  </sheetData>
  <mergeCells count="7">
    <mergeCell ref="A1:C1"/>
    <mergeCell ref="A2:D2"/>
    <mergeCell ref="B11:C11"/>
    <mergeCell ref="B22:C22"/>
    <mergeCell ref="B19:C19"/>
    <mergeCell ref="B10:C10"/>
    <mergeCell ref="B20:C20"/>
  </mergeCells>
  <hyperlinks>
    <hyperlink ref="C4" location="ITA1.2!A1" display="ITA1.2!A1" xr:uid="{00000000-0004-0000-0000-000000000000}"/>
    <hyperlink ref="C6" location="ITA4.2!A1" display="ITA4.2!A1" xr:uid="{00000000-0004-0000-0000-000001000000}"/>
    <hyperlink ref="C8" location="IS2.1!A1" display="IS2.1!A1" xr:uid="{00000000-0004-0000-0000-000002000000}"/>
    <hyperlink ref="C12" location="AmneData!C1" display="AmneData!c1" xr:uid="{00000000-0004-0000-0000-000003000000}"/>
    <hyperlink ref="C13:C16" location="AmneData!C1" display="AmneData!c1" xr:uid="{00000000-0004-0000-0000-000004000000}"/>
    <hyperlink ref="C13" location="AmneData!D1" display="AmneData!d1" xr:uid="{00000000-0004-0000-0000-000005000000}"/>
    <hyperlink ref="C14" location="AmneData!E1" display="AmneData!e1" xr:uid="{00000000-0004-0000-0000-000006000000}"/>
    <hyperlink ref="C15" location="AmneData!F1" display="AmneData!f1" xr:uid="{00000000-0004-0000-0000-000007000000}"/>
    <hyperlink ref="C16" location="AmneData!G1" display="AmneData!g1" xr:uid="{00000000-0004-0000-0000-000008000000}"/>
    <hyperlink ref="E4" r:id="rId1" xr:uid="{00000000-0004-0000-0000-000009000000}"/>
    <hyperlink ref="E8" r:id="rId2" xr:uid="{00000000-0004-0000-0000-00000A000000}"/>
    <hyperlink ref="E2" r:id="rId3" xr:uid="{59535BC2-22B4-4D85-8906-9B4F64B659B7}"/>
  </hyperlinks>
  <pageMargins left="0.7" right="0.7" top="0.75" bottom="0.75" header="0.3" footer="0.3"/>
  <pageSetup orientation="portrait" r:id="rId4"/>
  <customProperties>
    <customPr name="SourceTableID" r:id="rId5"/>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pageSetUpPr fitToPage="1"/>
  </sheetPr>
  <dimension ref="A1:AC121"/>
  <sheetViews>
    <sheetView zoomScaleNormal="100" workbookViewId="0">
      <pane xSplit="2" ySplit="5" topLeftCell="C54" activePane="bottomRight" state="frozen"/>
      <selection pane="topRight" activeCell="C1" sqref="C1"/>
      <selection pane="bottomLeft" activeCell="A6" sqref="A6"/>
      <selection pane="bottomRight" activeCell="H17" sqref="H17"/>
    </sheetView>
  </sheetViews>
  <sheetFormatPr defaultColWidth="9.140625" defaultRowHeight="12.75" x14ac:dyDescent="0.2"/>
  <cols>
    <col min="1" max="1" width="9.140625" style="23"/>
    <col min="2" max="2" width="16.140625" style="23" customWidth="1"/>
    <col min="3" max="3" width="9.140625" style="23"/>
    <col min="4" max="4" width="74.5703125" style="23" customWidth="1"/>
    <col min="5" max="5" width="13.28515625" style="23" customWidth="1"/>
    <col min="6" max="21" width="10.7109375" style="23" bestFit="1" customWidth="1"/>
    <col min="22" max="22" width="10.7109375" style="46" bestFit="1" customWidth="1"/>
    <col min="23" max="23" width="10.7109375" style="23" bestFit="1" customWidth="1"/>
    <col min="24" max="25" width="11" style="23" customWidth="1"/>
    <col min="26" max="26" width="12.28515625" style="23" bestFit="1" customWidth="1"/>
    <col min="27" max="27" width="10.140625" style="23" customWidth="1"/>
    <col min="28" max="16384" width="9.140625" style="23"/>
  </cols>
  <sheetData>
    <row r="1" spans="1:29" ht="23.25" x14ac:dyDescent="0.35">
      <c r="A1" s="81" t="s">
        <v>619</v>
      </c>
      <c r="C1" s="82" t="s">
        <v>107</v>
      </c>
      <c r="D1" s="83"/>
      <c r="E1" s="83"/>
      <c r="F1" s="25" t="s">
        <v>620</v>
      </c>
      <c r="G1" s="25"/>
      <c r="H1" s="25"/>
      <c r="I1" s="25"/>
      <c r="J1" s="25"/>
      <c r="K1" s="25"/>
      <c r="L1" s="25"/>
      <c r="M1" s="3"/>
      <c r="N1" s="3"/>
      <c r="O1" s="3"/>
    </row>
    <row r="2" spans="1:29" x14ac:dyDescent="0.2">
      <c r="A2" s="5"/>
      <c r="B2" s="27"/>
      <c r="C2" s="3"/>
      <c r="D2" s="27"/>
      <c r="E2" s="19"/>
      <c r="F2" s="19"/>
      <c r="G2" s="19"/>
      <c r="H2" s="19"/>
      <c r="I2" s="19"/>
      <c r="J2" s="19"/>
      <c r="K2" s="19"/>
      <c r="L2" s="19"/>
      <c r="M2" s="19"/>
      <c r="N2" s="19"/>
      <c r="O2" s="19"/>
      <c r="P2" s="19"/>
      <c r="Q2" s="19"/>
      <c r="R2" s="19"/>
      <c r="S2" s="19"/>
      <c r="T2" s="19"/>
    </row>
    <row r="3" spans="1:29" x14ac:dyDescent="0.2">
      <c r="A3" s="5"/>
      <c r="B3" s="26"/>
      <c r="C3" s="3"/>
      <c r="D3" s="5" t="s">
        <v>1</v>
      </c>
      <c r="E3" s="64"/>
      <c r="F3" s="41"/>
      <c r="G3" s="41"/>
      <c r="H3" s="66"/>
      <c r="I3" s="64"/>
      <c r="J3" s="66" t="s">
        <v>84</v>
      </c>
      <c r="K3" s="41"/>
      <c r="L3" s="41"/>
      <c r="M3" s="41"/>
      <c r="N3" s="41"/>
      <c r="O3" s="41"/>
      <c r="P3" s="41"/>
      <c r="Q3" s="41"/>
      <c r="R3" s="41"/>
      <c r="S3" s="41"/>
      <c r="T3" s="41"/>
      <c r="U3" s="41"/>
      <c r="X3" s="3"/>
      <c r="Y3" s="3"/>
    </row>
    <row r="4" spans="1:29" x14ac:dyDescent="0.2">
      <c r="A4" s="5"/>
      <c r="B4" s="28"/>
      <c r="C4" s="3"/>
      <c r="D4" s="29"/>
      <c r="E4" s="29"/>
      <c r="F4" s="29"/>
      <c r="G4" s="29"/>
      <c r="H4" s="29"/>
      <c r="I4" s="29"/>
      <c r="J4" s="29"/>
      <c r="K4" s="29"/>
      <c r="L4" s="29"/>
      <c r="M4" s="3"/>
      <c r="N4" s="3"/>
      <c r="O4" s="3"/>
      <c r="X4" s="3"/>
      <c r="Y4" s="3"/>
      <c r="Z4" s="3"/>
      <c r="AA4" s="3"/>
    </row>
    <row r="5" spans="1:29" x14ac:dyDescent="0.2">
      <c r="A5" s="30"/>
      <c r="B5" s="31"/>
      <c r="C5" s="32"/>
      <c r="D5" s="31"/>
      <c r="E5" s="21">
        <v>1999</v>
      </c>
      <c r="F5" s="21">
        <v>2000</v>
      </c>
      <c r="G5" s="22">
        <v>2001</v>
      </c>
      <c r="H5" s="22">
        <v>2002</v>
      </c>
      <c r="I5" s="21">
        <v>2003</v>
      </c>
      <c r="J5" s="21">
        <v>2004</v>
      </c>
      <c r="K5" s="21">
        <v>2005</v>
      </c>
      <c r="L5" s="21">
        <v>2006</v>
      </c>
      <c r="M5" s="17">
        <v>2007</v>
      </c>
      <c r="N5" s="17">
        <v>2008</v>
      </c>
      <c r="O5" s="17">
        <v>2009</v>
      </c>
      <c r="P5" s="17">
        <v>2010</v>
      </c>
      <c r="Q5" s="17">
        <v>2011</v>
      </c>
      <c r="R5" s="17">
        <v>2012</v>
      </c>
      <c r="S5" s="17">
        <v>2013</v>
      </c>
      <c r="T5" s="17">
        <v>2014</v>
      </c>
      <c r="U5" s="17">
        <v>2015</v>
      </c>
      <c r="V5" s="17">
        <v>2016</v>
      </c>
      <c r="W5" s="17">
        <v>2017</v>
      </c>
      <c r="X5" s="17">
        <v>2018</v>
      </c>
      <c r="Y5" s="17">
        <v>2019</v>
      </c>
      <c r="Z5" s="17">
        <v>2020</v>
      </c>
      <c r="AA5" s="79"/>
      <c r="AB5" s="17"/>
      <c r="AC5" s="17"/>
    </row>
    <row r="6" spans="1:29" x14ac:dyDescent="0.2">
      <c r="A6" s="5"/>
      <c r="B6" s="3"/>
      <c r="C6" s="3"/>
      <c r="D6" s="3"/>
      <c r="X6" s="3"/>
      <c r="Y6" s="3"/>
    </row>
    <row r="7" spans="1:29" x14ac:dyDescent="0.2">
      <c r="A7" s="5">
        <v>1</v>
      </c>
      <c r="B7" s="33" t="s">
        <v>47</v>
      </c>
      <c r="C7" s="3"/>
      <c r="D7" s="3"/>
      <c r="E7" s="14">
        <f>TEMPLATE_Table2!C7-'Pub0222'!E7</f>
        <v>4.8000000000001819E-2</v>
      </c>
      <c r="F7" s="14">
        <f>TEMPLATE_Table2!D7-'Pub0222'!F7</f>
        <v>1.999999999998181E-2</v>
      </c>
      <c r="G7" s="14">
        <f>TEMPLATE_Table2!E7-'Pub0222'!G7</f>
        <v>4.0000000000190994E-2</v>
      </c>
      <c r="H7" s="14">
        <f>TEMPLATE_Table2!F7-'Pub0222'!H7</f>
        <v>6.0000000000854925E-3</v>
      </c>
      <c r="I7" s="14">
        <f>TEMPLATE_Table2!G7-'Pub0222'!I7</f>
        <v>4.8000000000001819E-2</v>
      </c>
      <c r="J7" s="14">
        <f>TEMPLATE_Table2!H7-'Pub0222'!J7</f>
        <v>4.0000000001327862E-3</v>
      </c>
      <c r="K7" s="14">
        <f>TEMPLATE_Table2!I7-'Pub0222'!K7</f>
        <v>-4.7000000000025466E-2</v>
      </c>
      <c r="L7" s="14">
        <f>TEMPLATE_Table2!J7-'Pub0222'!L7</f>
        <v>1.8000000000029104E-2</v>
      </c>
      <c r="M7" s="14">
        <f>TEMPLATE_Table2!K7-'Pub0222'!M7</f>
        <v>3.4999999999854481E-2</v>
      </c>
      <c r="N7" s="14">
        <f>TEMPLATE_Table2!L7-'Pub0222'!N7</f>
        <v>-2.3000000000138243E-2</v>
      </c>
      <c r="O7" s="14">
        <f>TEMPLATE_Table2!M7-'Pub0222'!O7</f>
        <v>-2.9999999999745341E-2</v>
      </c>
      <c r="P7" s="14">
        <f>TEMPLATE_Table2!N7-'Pub0222'!P7</f>
        <v>-4.3000000000120053E-2</v>
      </c>
      <c r="Q7" s="14">
        <f>TEMPLATE_Table2!O7-'Pub0222'!Q7</f>
        <v>-2.4999999999636202E-2</v>
      </c>
      <c r="R7" s="14">
        <f>TEMPLATE_Table2!P7-'Pub0222'!R7</f>
        <v>-2.9999999997016857E-3</v>
      </c>
      <c r="S7" s="14">
        <f>TEMPLATE_Table2!Q7-'Pub0222'!S7</f>
        <v>-2.8999999999996362E-2</v>
      </c>
      <c r="T7" s="14">
        <f>TEMPLATE_Table2!R7-'Pub0222'!T7</f>
        <v>2.8000000000247383E-2</v>
      </c>
      <c r="U7" s="14">
        <f>TEMPLATE_Table2!S7-'Pub0222'!U7</f>
        <v>9.0000000000145519E-3</v>
      </c>
      <c r="V7" s="14">
        <f>TEMPLATE_Table2!T7-'Pub0222'!V7</f>
        <v>-1.2000000000170985E-2</v>
      </c>
      <c r="W7" s="14">
        <f>TEMPLATE_Table2!U7-'Pub0222'!W7</f>
        <v>4.4999999999618012E-2</v>
      </c>
      <c r="X7" s="14">
        <f>TEMPLATE_Table2!V7-'Pub0222'!X7</f>
        <v>4.1999999999916326E-2</v>
      </c>
      <c r="Y7" s="14">
        <f ca="1">TEMPLATE_Table2!W7-'Pub0222'!Y7</f>
        <v>-4.1999999999916326E-2</v>
      </c>
      <c r="Z7" s="14">
        <f ca="1">IF(OR(TEMPLATE_Table2!X7="n.a.", TEMPLATE_Table2!X7="..."), "NA", TEMPLATE_Table2!X7-'Pub0222'!Z7)</f>
        <v>4.1999999999916326E-2</v>
      </c>
      <c r="AA7" s="14"/>
      <c r="AB7" s="14"/>
      <c r="AC7" s="14"/>
    </row>
    <row r="8" spans="1:29" x14ac:dyDescent="0.2">
      <c r="A8" s="5">
        <v>2</v>
      </c>
      <c r="B8" s="3" t="s">
        <v>71</v>
      </c>
      <c r="C8" s="3"/>
      <c r="D8" s="3"/>
      <c r="E8" s="14">
        <f>TEMPLATE_Table2!C8-'Pub0222'!E8</f>
        <v>4.9999999999998934E-3</v>
      </c>
      <c r="F8" s="14">
        <f>TEMPLATE_Table2!D8-'Pub0222'!F8</f>
        <v>2.7000000000000135E-2</v>
      </c>
      <c r="G8" s="14">
        <f>TEMPLATE_Table2!E8-'Pub0222'!G8</f>
        <v>-1.2000000000000455E-2</v>
      </c>
      <c r="H8" s="14">
        <f>TEMPLATE_Table2!F8-'Pub0222'!H8</f>
        <v>3.8999999999999702E-2</v>
      </c>
      <c r="I8" s="14">
        <f>TEMPLATE_Table2!G8-'Pub0222'!I8</f>
        <v>4.3000000000000149E-2</v>
      </c>
      <c r="J8" s="14">
        <f>TEMPLATE_Table2!H8-'Pub0222'!J8</f>
        <v>1.6000000000000014E-2</v>
      </c>
      <c r="K8" s="14">
        <f>TEMPLATE_Table2!I8-'Pub0222'!K8</f>
        <v>2.5999999999999801E-2</v>
      </c>
      <c r="L8" s="14">
        <f>TEMPLATE_Table2!J8-'Pub0222'!L8</f>
        <v>1.9000000000000128E-2</v>
      </c>
      <c r="M8" s="14">
        <f>TEMPLATE_Table2!K8-'Pub0222'!M8</f>
        <v>-1.2999999999999901E-2</v>
      </c>
      <c r="N8" s="14">
        <f>TEMPLATE_Table2!L8-'Pub0222'!N8</f>
        <v>2.5999999999999801E-2</v>
      </c>
      <c r="O8" s="14">
        <f>TEMPLATE_Table2!M8-'Pub0222'!O8</f>
        <v>-1.9000000000000128E-2</v>
      </c>
      <c r="P8" s="14">
        <f>TEMPLATE_Table2!N8-'Pub0222'!P8</f>
        <v>-3.3000000000000362E-2</v>
      </c>
      <c r="Q8" s="14">
        <f>TEMPLATE_Table2!O8-'Pub0222'!Q8</f>
        <v>-1.2999999999999901E-2</v>
      </c>
      <c r="R8" s="14">
        <f>TEMPLATE_Table2!P8-'Pub0222'!R8</f>
        <v>-4.2999999999999261E-2</v>
      </c>
      <c r="S8" s="14">
        <f>TEMPLATE_Table2!Q8-'Pub0222'!S8</f>
        <v>1.6000000000000014E-2</v>
      </c>
      <c r="T8" s="14">
        <f>TEMPLATE_Table2!R8-'Pub0222'!T8</f>
        <v>-1.1000000000001009E-2</v>
      </c>
      <c r="U8" s="14">
        <f>TEMPLATE_Table2!S8-'Pub0222'!U8</f>
        <v>-4.4999999999999929E-2</v>
      </c>
      <c r="V8" s="14">
        <f>TEMPLATE_Table2!T8-'Pub0222'!V8</f>
        <v>9.9999999999944578E-4</v>
      </c>
      <c r="W8" s="14">
        <f>TEMPLATE_Table2!U8-'Pub0222'!W8</f>
        <v>3.5000000000000142E-2</v>
      </c>
      <c r="X8" s="14">
        <f>TEMPLATE_Table2!V8-'Pub0222'!X8</f>
        <v>3.8999999999997925E-2</v>
      </c>
      <c r="Y8" s="14">
        <f ca="1">TEMPLATE_Table2!W8-'Pub0222'!Y8</f>
        <v>-1.0999999999999233E-2</v>
      </c>
      <c r="Z8" s="14">
        <f ca="1">IF(OR(TEMPLATE_Table2!X8="n.a.", TEMPLATE_Table2!X8="..."), "NA", TEMPLATE_Table2!X8-'Pub0222'!Z8)</f>
        <v>1.699999999999946E-2</v>
      </c>
      <c r="AA8" s="14"/>
      <c r="AB8" s="14"/>
      <c r="AC8" s="14"/>
    </row>
    <row r="9" spans="1:29" x14ac:dyDescent="0.2">
      <c r="A9" s="5">
        <v>3</v>
      </c>
      <c r="B9" s="33" t="s">
        <v>51</v>
      </c>
      <c r="C9" s="3"/>
      <c r="D9" s="3"/>
      <c r="E9" s="14">
        <f>TEMPLATE_Table2!C9-'Pub0222'!E9</f>
        <v>4.3000000000120053E-2</v>
      </c>
      <c r="F9" s="14">
        <f>TEMPLATE_Table2!D9-'Pub0222'!F9</f>
        <v>-7.0000000002892193E-3</v>
      </c>
      <c r="G9" s="14">
        <f>TEMPLATE_Table2!E9-'Pub0222'!G9</f>
        <v>-4.8000000000001819E-2</v>
      </c>
      <c r="H9" s="14">
        <f>TEMPLATE_Table2!F9-'Pub0222'!H9</f>
        <v>-3.2999999999901775E-2</v>
      </c>
      <c r="I9" s="14">
        <f>TEMPLATE_Table2!G9-'Pub0222'!I9</f>
        <v>4.9999999998817657E-3</v>
      </c>
      <c r="J9" s="14">
        <f>TEMPLATE_Table2!H9-'Pub0222'!J9</f>
        <v>-1.1999999999943611E-2</v>
      </c>
      <c r="K9" s="14">
        <f>TEMPLATE_Table2!I9-'Pub0222'!K9</f>
        <v>2.7000000000043656E-2</v>
      </c>
      <c r="L9" s="14">
        <f>TEMPLATE_Table2!J9-'Pub0222'!L9</f>
        <v>-1.0000000002037268E-3</v>
      </c>
      <c r="M9" s="14">
        <f>TEMPLATE_Table2!K9-'Pub0222'!M9</f>
        <v>4.7999999999774445E-2</v>
      </c>
      <c r="N9" s="14">
        <f>TEMPLATE_Table2!L9-'Pub0222'!N9</f>
        <v>-4.9000000000432919E-2</v>
      </c>
      <c r="O9" s="14">
        <f>TEMPLATE_Table2!M9-'Pub0222'!O9</f>
        <v>-1.0999999999967258E-2</v>
      </c>
      <c r="P9" s="14">
        <f>TEMPLATE_Table2!N9-'Pub0222'!P9</f>
        <v>-1.0000000000218279E-2</v>
      </c>
      <c r="Q9" s="14">
        <f>TEMPLATE_Table2!O9-'Pub0222'!Q9</f>
        <v>-1.1999999999716238E-2</v>
      </c>
      <c r="R9" s="14">
        <f>TEMPLATE_Table2!P9-'Pub0222'!R9</f>
        <v>4.0000000000418368E-2</v>
      </c>
      <c r="S9" s="14">
        <f>TEMPLATE_Table2!Q9-'Pub0222'!S9</f>
        <v>-4.4999999999618012E-2</v>
      </c>
      <c r="T9" s="14">
        <f>TEMPLATE_Table2!R9-'Pub0222'!T9</f>
        <v>3.8999999999759893E-2</v>
      </c>
      <c r="U9" s="14">
        <f>TEMPLATE_Table2!S9-'Pub0222'!U9</f>
        <v>-4.5999999999821739E-2</v>
      </c>
      <c r="V9" s="14">
        <f>TEMPLATE_Table2!T9-'Pub0222'!V9</f>
        <v>-1.2999999999919964E-2</v>
      </c>
      <c r="W9" s="14">
        <f>TEMPLATE_Table2!U9-'Pub0222'!W9</f>
        <v>9.9999999997635314E-3</v>
      </c>
      <c r="X9" s="14">
        <f>TEMPLATE_Table2!V9-'Pub0222'!X9</f>
        <v>2.9999999997016857E-3</v>
      </c>
      <c r="Y9" s="14">
        <f ca="1">TEMPLATE_Table2!W9-'Pub0222'!Y9</f>
        <v>-3.0999999999949068E-2</v>
      </c>
      <c r="Z9" s="14">
        <f ca="1">IF(OR(TEMPLATE_Table2!X9="n.a.", TEMPLATE_Table2!X9="..."), "NA", TEMPLATE_Table2!X9-'Pub0222'!Z9)</f>
        <v>2.4999999999636202E-2</v>
      </c>
      <c r="AA9" s="14"/>
      <c r="AB9" s="14"/>
      <c r="AC9" s="14"/>
    </row>
    <row r="10" spans="1:29" x14ac:dyDescent="0.2">
      <c r="A10" s="5"/>
      <c r="B10" s="3"/>
      <c r="C10" s="3"/>
      <c r="D10" s="3"/>
      <c r="E10" s="14"/>
      <c r="F10" s="14"/>
      <c r="G10" s="14"/>
      <c r="H10" s="14"/>
      <c r="I10" s="14"/>
      <c r="J10" s="14"/>
      <c r="K10" s="14"/>
      <c r="L10" s="14"/>
      <c r="M10" s="14"/>
      <c r="N10" s="14"/>
      <c r="O10" s="14"/>
      <c r="P10" s="14"/>
      <c r="Q10" s="14"/>
      <c r="R10" s="14"/>
      <c r="S10" s="14"/>
      <c r="T10" s="14"/>
      <c r="U10" s="14"/>
      <c r="V10" s="14"/>
      <c r="W10" s="14"/>
      <c r="X10" s="14"/>
      <c r="Y10" s="14"/>
      <c r="Z10" s="14"/>
      <c r="AA10" s="14"/>
      <c r="AB10" s="14"/>
      <c r="AC10" s="14"/>
    </row>
    <row r="11" spans="1:29" x14ac:dyDescent="0.2">
      <c r="A11" s="5">
        <v>4</v>
      </c>
      <c r="B11" s="33" t="s">
        <v>35</v>
      </c>
      <c r="C11" s="3"/>
      <c r="D11" s="3"/>
      <c r="E11" s="14">
        <f>TEMPLATE_Table2!C11-'Pub0222'!E11</f>
        <v>3.7000000000034561E-2</v>
      </c>
      <c r="F11" s="14">
        <f>TEMPLATE_Table2!D11-'Pub0222'!F11</f>
        <v>1.9999999999527063E-3</v>
      </c>
      <c r="G11" s="14">
        <f>TEMPLATE_Table2!E11-'Pub0222'!G11</f>
        <v>-1.1000000000194632E-2</v>
      </c>
      <c r="H11" s="14">
        <f>TEMPLATE_Table2!F11-'Pub0222'!H11</f>
        <v>-2.9999999999972715E-2</v>
      </c>
      <c r="I11" s="14">
        <f>TEMPLATE_Table2!G11-'Pub0222'!I11</f>
        <v>2.299999999991087E-2</v>
      </c>
      <c r="J11" s="14">
        <f>TEMPLATE_Table2!H11-'Pub0222'!J11</f>
        <v>3.9999999999054126E-3</v>
      </c>
      <c r="K11" s="14">
        <f>TEMPLATE_Table2!I11-'Pub0222'!K11</f>
        <v>-5.0000000001091394E-3</v>
      </c>
      <c r="L11" s="14">
        <f>TEMPLATE_Table2!J11-'Pub0222'!L11</f>
        <v>4.7000000000025466E-2</v>
      </c>
      <c r="M11" s="14">
        <f>TEMPLATE_Table2!K11-'Pub0222'!M11</f>
        <v>2.3000000000138243E-2</v>
      </c>
      <c r="N11" s="14">
        <f>TEMPLATE_Table2!L11-'Pub0222'!N11</f>
        <v>-1.3999999999668944E-2</v>
      </c>
      <c r="O11" s="14">
        <f>TEMPLATE_Table2!M11-'Pub0222'!O11</f>
        <v>-1.8000000000256478E-2</v>
      </c>
      <c r="P11" s="14">
        <f>TEMPLATE_Table2!N11-'Pub0222'!P11</f>
        <v>-1.9000000000232831E-2</v>
      </c>
      <c r="Q11" s="14">
        <f>TEMPLATE_Table2!O11-'Pub0222'!Q11</f>
        <v>-9.9999999997635314E-3</v>
      </c>
      <c r="R11" s="14">
        <f>TEMPLATE_Table2!P11-'Pub0222'!R11</f>
        <v>9.0000000000145519E-3</v>
      </c>
      <c r="S11" s="14">
        <f>TEMPLATE_Table2!Q11-'Pub0222'!S11</f>
        <v>1.7000000000280124E-2</v>
      </c>
      <c r="T11" s="14">
        <f>TEMPLATE_Table2!R11-'Pub0222'!T11</f>
        <v>-2.0000000000436557E-2</v>
      </c>
      <c r="U11" s="14">
        <f>TEMPLATE_Table2!S11-'Pub0222'!U11</f>
        <v>2.0000000004074536E-3</v>
      </c>
      <c r="V11" s="14">
        <f>TEMPLATE_Table2!T11-'Pub0222'!V11</f>
        <v>-4.2000000000371074E-2</v>
      </c>
      <c r="W11" s="14">
        <f>TEMPLATE_Table2!U11-'Pub0222'!W11</f>
        <v>1.3999999999668944E-2</v>
      </c>
      <c r="X11" s="14">
        <f>TEMPLATE_Table2!V11-'Pub0222'!X11</f>
        <v>-3.999999999996362E-2</v>
      </c>
      <c r="Y11" s="14">
        <f ca="1">TEMPLATE_Table2!W11-'Pub0222'!Y11</f>
        <v>-1.9999999999527063E-2</v>
      </c>
      <c r="Z11" s="14">
        <f ca="1">IF(OR(TEMPLATE_Table2!X11="n.a.", TEMPLATE_Table2!X11="..."), "NA", TEMPLATE_Table2!X11-'Pub0222'!Z11)</f>
        <v>4.6999999999570719E-2</v>
      </c>
      <c r="AA11" s="14"/>
      <c r="AB11" s="14"/>
      <c r="AC11" s="14"/>
    </row>
    <row r="12" spans="1:29" x14ac:dyDescent="0.2">
      <c r="A12" s="5"/>
      <c r="B12" s="3"/>
      <c r="C12" s="3"/>
      <c r="D12" s="3"/>
      <c r="E12" s="14"/>
      <c r="F12" s="14"/>
      <c r="G12" s="14"/>
      <c r="H12" s="14"/>
      <c r="I12" s="14"/>
      <c r="J12" s="14"/>
      <c r="K12" s="14"/>
      <c r="L12" s="14"/>
      <c r="M12" s="14"/>
      <c r="N12" s="14"/>
      <c r="O12" s="14"/>
      <c r="P12" s="14"/>
      <c r="Q12" s="14"/>
      <c r="R12" s="14"/>
      <c r="S12" s="14"/>
      <c r="T12" s="14"/>
      <c r="U12" s="14"/>
      <c r="V12" s="14"/>
      <c r="W12" s="14"/>
      <c r="X12" s="14"/>
      <c r="Y12" s="14"/>
      <c r="Z12" s="14"/>
      <c r="AA12" s="14"/>
      <c r="AB12" s="14"/>
      <c r="AC12" s="14"/>
    </row>
    <row r="13" spans="1:29" x14ac:dyDescent="0.2">
      <c r="A13" s="5">
        <v>5</v>
      </c>
      <c r="B13" s="33" t="s">
        <v>33</v>
      </c>
      <c r="C13" s="3"/>
      <c r="D13" s="3"/>
      <c r="E13" s="14">
        <f>TEMPLATE_Table2!C13-'Pub0222'!E13</f>
        <v>2.4999999999977263E-2</v>
      </c>
      <c r="F13" s="14">
        <f>TEMPLATE_Table2!D13-'Pub0222'!F13</f>
        <v>-3.7000000000034561E-2</v>
      </c>
      <c r="G13" s="14">
        <f>TEMPLATE_Table2!E13-'Pub0222'!G13</f>
        <v>-3.3999999999991815E-2</v>
      </c>
      <c r="H13" s="14">
        <f>TEMPLATE_Table2!F13-'Pub0222'!H13</f>
        <v>-4.9999999999954525E-3</v>
      </c>
      <c r="I13" s="14">
        <f>TEMPLATE_Table2!G13-'Pub0222'!I13</f>
        <v>-1.4000000000123691E-2</v>
      </c>
      <c r="J13" s="14">
        <f>TEMPLATE_Table2!H13-'Pub0222'!J13</f>
        <v>1.999999999998181E-2</v>
      </c>
      <c r="K13" s="14">
        <f>TEMPLATE_Table2!I13-'Pub0222'!K13</f>
        <v>2.9999999999290594E-3</v>
      </c>
      <c r="L13" s="14">
        <f>TEMPLATE_Table2!J13-'Pub0222'!L13</f>
        <v>-9.0000000000145519E-3</v>
      </c>
      <c r="M13" s="14">
        <f>TEMPLATE_Table2!K13-'Pub0222'!M13</f>
        <v>1.5000000000100044E-2</v>
      </c>
      <c r="N13" s="14">
        <f>TEMPLATE_Table2!L13-'Pub0222'!N13</f>
        <v>-1.3999999999896318E-2</v>
      </c>
      <c r="O13" s="14">
        <f>TEMPLATE_Table2!M13-'Pub0222'!O13</f>
        <v>-8.0000000000381988E-3</v>
      </c>
      <c r="P13" s="14">
        <f>TEMPLATE_Table2!N13-'Pub0222'!P13</f>
        <v>1.999999999998181E-2</v>
      </c>
      <c r="Q13" s="14">
        <f>TEMPLATE_Table2!O13-'Pub0222'!Q13</f>
        <v>-4.7999999999774445E-2</v>
      </c>
      <c r="R13" s="14">
        <f>TEMPLATE_Table2!P13-'Pub0222'!R13</f>
        <v>-4.7000000000025466E-2</v>
      </c>
      <c r="S13" s="14">
        <f>TEMPLATE_Table2!Q13-'Pub0222'!S13</f>
        <v>2.1000000000185537E-2</v>
      </c>
      <c r="T13" s="14">
        <f>TEMPLATE_Table2!R13-'Pub0222'!T13</f>
        <v>1.4999999999872671E-2</v>
      </c>
      <c r="U13" s="14">
        <f>TEMPLATE_Table2!S13-'Pub0222'!U13</f>
        <v>4.1000000000167347E-2</v>
      </c>
      <c r="V13" s="14">
        <f>TEMPLATE_Table2!T13-'Pub0222'!V13</f>
        <v>3.6999999999807187E-2</v>
      </c>
      <c r="W13" s="14">
        <f>TEMPLATE_Table2!U13-'Pub0222'!W13</f>
        <v>-2.2000000000389264E-2</v>
      </c>
      <c r="X13" s="14">
        <f>TEMPLATE_Table2!V13-'Pub0222'!X13</f>
        <v>3.8000000000010914E-2</v>
      </c>
      <c r="Y13" s="14">
        <f ca="1">TEMPLATE_Table2!W13-'Pub0222'!Y13</f>
        <v>-3.2999999999901775E-2</v>
      </c>
      <c r="Z13" s="14">
        <f ca="1">IF(OR(TEMPLATE_Table2!X13="n.a.", TEMPLATE_Table2!X13="..."), "NA", TEMPLATE_Table2!X13-'Pub0222'!Z13)</f>
        <v>4.09999999997126E-2</v>
      </c>
      <c r="AA13" s="14"/>
      <c r="AB13" s="14"/>
      <c r="AC13" s="14"/>
    </row>
    <row r="14" spans="1:29" x14ac:dyDescent="0.2">
      <c r="A14" s="5">
        <v>6</v>
      </c>
      <c r="B14" s="34" t="s">
        <v>34</v>
      </c>
      <c r="C14" s="3"/>
      <c r="D14" s="3"/>
      <c r="E14" s="14">
        <f>TEMPLATE_Table2!C14-'Pub0222'!E14</f>
        <v>2.4000000000000909E-2</v>
      </c>
      <c r="F14" s="14">
        <f>TEMPLATE_Table2!D14-'Pub0222'!F14</f>
        <v>4.0000000000077307E-2</v>
      </c>
      <c r="G14" s="14">
        <f>TEMPLATE_Table2!E14-'Pub0222'!G14</f>
        <v>3.1000000000062755E-2</v>
      </c>
      <c r="H14" s="14">
        <f>TEMPLATE_Table2!F14-'Pub0222'!H14</f>
        <v>3.5999999999944521E-2</v>
      </c>
      <c r="I14" s="14">
        <f>TEMPLATE_Table2!G14-'Pub0222'!I14</f>
        <v>4.6000000000049113E-2</v>
      </c>
      <c r="J14" s="14">
        <f>TEMPLATE_Table2!H14-'Pub0222'!J14</f>
        <v>-1.6000000000076398E-2</v>
      </c>
      <c r="K14" s="14">
        <f>TEMPLATE_Table2!I14-'Pub0222'!K14</f>
        <v>1.5999999999962711E-2</v>
      </c>
      <c r="L14" s="14">
        <f>TEMPLATE_Table2!J14-'Pub0222'!L14</f>
        <v>4.9999999998817657E-3</v>
      </c>
      <c r="M14" s="14">
        <f>TEMPLATE_Table2!K14-'Pub0222'!M14</f>
        <v>-4.8999999999978172E-2</v>
      </c>
      <c r="N14" s="14">
        <f>TEMPLATE_Table2!L14-'Pub0222'!N14</f>
        <v>-4.9999999998817657E-3</v>
      </c>
      <c r="O14" s="14">
        <f>TEMPLATE_Table2!M14-'Pub0222'!O14</f>
        <v>3.0999999999949068E-2</v>
      </c>
      <c r="P14" s="14">
        <f>TEMPLATE_Table2!N14-'Pub0222'!P14</f>
        <v>-2.0999999999958163E-2</v>
      </c>
      <c r="Q14" s="14">
        <f>TEMPLATE_Table2!O14-'Pub0222'!Q14</f>
        <v>-1.3000000000147338E-2</v>
      </c>
      <c r="R14" s="14">
        <f>TEMPLATE_Table2!P14-'Pub0222'!R14</f>
        <v>3.0000000000200089E-2</v>
      </c>
      <c r="S14" s="14">
        <f>TEMPLATE_Table2!Q14-'Pub0222'!S14</f>
        <v>8.0000000000381988E-3</v>
      </c>
      <c r="T14" s="14">
        <f>TEMPLATE_Table2!R14-'Pub0222'!T14</f>
        <v>-3.6999999999807187E-2</v>
      </c>
      <c r="U14" s="14">
        <f>TEMPLATE_Table2!S14-'Pub0222'!U14</f>
        <v>-1.9000000000005457E-2</v>
      </c>
      <c r="V14" s="14">
        <f>TEMPLATE_Table2!T14-'Pub0222'!V14</f>
        <v>-7.0000000000618456E-3</v>
      </c>
      <c r="W14" s="14">
        <f>TEMPLATE_Table2!U14-'Pub0222'!W14</f>
        <v>2.9999999999290594E-3</v>
      </c>
      <c r="X14" s="14">
        <f>TEMPLATE_Table2!V14-'Pub0222'!X14</f>
        <v>1.2999999999919964E-2</v>
      </c>
      <c r="Y14" s="14">
        <f ca="1">TEMPLATE_Table2!W14-'Pub0222'!Y14</f>
        <v>-2.8000000000020009E-2</v>
      </c>
      <c r="Z14" s="14">
        <f ca="1">IF(OR(TEMPLATE_Table2!X14="n.a.", TEMPLATE_Table2!X14="..."), "NA", TEMPLATE_Table2!X14-'Pub0222'!Z14)</f>
        <v>-1.9999999999527063E-3</v>
      </c>
      <c r="AA14" s="14"/>
      <c r="AB14" s="14"/>
      <c r="AC14" s="14"/>
    </row>
    <row r="15" spans="1:29" x14ac:dyDescent="0.2">
      <c r="A15" s="5">
        <v>7</v>
      </c>
      <c r="B15" s="23" t="s">
        <v>44</v>
      </c>
      <c r="C15" s="3"/>
      <c r="D15" s="3"/>
      <c r="E15" s="14">
        <f>TEMPLATE_Table2!C15-'Pub0222'!E15</f>
        <v>9.9999999997635314E-4</v>
      </c>
      <c r="F15" s="14">
        <f>TEMPLATE_Table2!D15-'Pub0222'!F15</f>
        <v>2.3000000000024556E-2</v>
      </c>
      <c r="G15" s="14">
        <f>TEMPLATE_Table2!E15-'Pub0222'!G15</f>
        <v>3.5000000000025011E-2</v>
      </c>
      <c r="H15" s="14">
        <f>TEMPLATE_Table2!F15-'Pub0222'!H15</f>
        <v>-4.0999999999996817E-2</v>
      </c>
      <c r="I15" s="14">
        <f>TEMPLATE_Table2!G15-'Pub0222'!I15</f>
        <v>4.0000000000020464E-2</v>
      </c>
      <c r="J15" s="14">
        <f>TEMPLATE_Table2!H15-'Pub0222'!J15</f>
        <v>3.6000000000001364E-2</v>
      </c>
      <c r="K15" s="14">
        <f>TEMPLATE_Table2!I15-'Pub0222'!K15</f>
        <v>-1.2999999999976808E-2</v>
      </c>
      <c r="L15" s="14">
        <f>TEMPLATE_Table2!J15-'Pub0222'!L15</f>
        <v>-1.4000000000010004E-2</v>
      </c>
      <c r="M15" s="14">
        <f>TEMPLATE_Table2!K15-'Pub0222'!M15</f>
        <v>-3.6000000000001364E-2</v>
      </c>
      <c r="N15" s="14">
        <f>TEMPLATE_Table2!L15-'Pub0222'!N15</f>
        <v>-8.9999999999008651E-3</v>
      </c>
      <c r="O15" s="14">
        <f>TEMPLATE_Table2!M15-'Pub0222'!O15</f>
        <v>-3.8999999999987267E-2</v>
      </c>
      <c r="P15" s="14">
        <f>TEMPLATE_Table2!N15-'Pub0222'!P15</f>
        <v>4.100000000005366E-2</v>
      </c>
      <c r="Q15" s="14">
        <f>TEMPLATE_Table2!O15-'Pub0222'!Q15</f>
        <v>-3.5000000000081855E-2</v>
      </c>
      <c r="R15" s="14">
        <f>TEMPLATE_Table2!P15-'Pub0222'!R15</f>
        <v>2.3000000000024556E-2</v>
      </c>
      <c r="S15" s="14">
        <f>TEMPLATE_Table2!Q15-'Pub0222'!S15</f>
        <v>1.3000000000033651E-2</v>
      </c>
      <c r="T15" s="14">
        <f>TEMPLATE_Table2!R15-'Pub0222'!T15</f>
        <v>-4.8999999999978172E-2</v>
      </c>
      <c r="U15" s="14">
        <f>TEMPLATE_Table2!S15-'Pub0222'!U15</f>
        <v>-4.0000000000077307E-2</v>
      </c>
      <c r="V15" s="14">
        <f>TEMPLATE_Table2!T15-'Pub0222'!V15</f>
        <v>4.399999999998272E-2</v>
      </c>
      <c r="W15" s="14">
        <f>TEMPLATE_Table2!U15-'Pub0222'!W15</f>
        <v>-2.4999999999977263E-2</v>
      </c>
      <c r="X15" s="14">
        <f>TEMPLATE_Table2!V15-'Pub0222'!X15</f>
        <v>2.4999999999977263E-2</v>
      </c>
      <c r="Y15" s="14">
        <f ca="1">TEMPLATE_Table2!W15-'Pub0222'!Y15</f>
        <v>-4.9999999999954525E-3</v>
      </c>
      <c r="Z15" s="14">
        <f ca="1">IF(OR(TEMPLATE_Table2!X15="n.a.", TEMPLATE_Table2!X15="..."), "NA", TEMPLATE_Table2!X15-'Pub0222'!Z15)</f>
        <v>4.3000000000006366E-2</v>
      </c>
      <c r="AA15" s="14"/>
      <c r="AB15" s="14"/>
      <c r="AC15" s="14"/>
    </row>
    <row r="16" spans="1:29" x14ac:dyDescent="0.2">
      <c r="A16" s="5">
        <v>8</v>
      </c>
      <c r="B16" s="23" t="s">
        <v>2</v>
      </c>
      <c r="C16" s="3"/>
      <c r="D16" s="3"/>
      <c r="E16" s="14">
        <f>TEMPLATE_Table2!C16-'Pub0222'!E16</f>
        <v>-1.9000000000005457E-2</v>
      </c>
      <c r="F16" s="14">
        <f>TEMPLATE_Table2!D16-'Pub0222'!F16</f>
        <v>-3.3999999999764441E-2</v>
      </c>
      <c r="G16" s="14">
        <f>TEMPLATE_Table2!E16-'Pub0222'!G16</f>
        <v>2.3000000000138243E-2</v>
      </c>
      <c r="H16" s="14">
        <f>TEMPLATE_Table2!F16-'Pub0222'!H16</f>
        <v>-1.6000000000076398E-2</v>
      </c>
      <c r="I16" s="14">
        <f>TEMPLATE_Table2!G16-'Pub0222'!I16</f>
        <v>1.5999999999962711E-2</v>
      </c>
      <c r="J16" s="14">
        <f>TEMPLATE_Table2!H16-'Pub0222'!J16</f>
        <v>-1.5000000000100044E-2</v>
      </c>
      <c r="K16" s="14">
        <f>TEMPLATE_Table2!I16-'Pub0222'!K16</f>
        <v>-2.2000000000048203E-2</v>
      </c>
      <c r="L16" s="14">
        <f>TEMPLATE_Table2!J16-'Pub0222'!L16</f>
        <v>-4.8999999999978172E-2</v>
      </c>
      <c r="M16" s="14">
        <f>TEMPLATE_Table2!K16-'Pub0222'!M16</f>
        <v>1.2999999999919964E-2</v>
      </c>
      <c r="N16" s="14">
        <f>TEMPLATE_Table2!L16-'Pub0222'!N16</f>
        <v>-2.6999999999816282E-2</v>
      </c>
      <c r="O16" s="14">
        <f>TEMPLATE_Table2!M16-'Pub0222'!O16</f>
        <v>3.0999999999949068E-2</v>
      </c>
      <c r="P16" s="14">
        <f>TEMPLATE_Table2!N16-'Pub0222'!P16</f>
        <v>-3.3000000000129148E-2</v>
      </c>
      <c r="Q16" s="14">
        <f>TEMPLATE_Table2!O16-'Pub0222'!Q16</f>
        <v>2.8999999999996362E-2</v>
      </c>
      <c r="R16" s="14">
        <f>TEMPLATE_Table2!P16-'Pub0222'!R16</f>
        <v>-4.8999999999750798E-2</v>
      </c>
      <c r="S16" s="14">
        <f>TEMPLATE_Table2!Q16-'Pub0222'!S16</f>
        <v>4.8000000000229193E-2</v>
      </c>
      <c r="T16" s="14">
        <f>TEMPLATE_Table2!R16-'Pub0222'!T16</f>
        <v>-4.1999999999916326E-2</v>
      </c>
      <c r="U16" s="14">
        <f>TEMPLATE_Table2!S16-'Pub0222'!U16</f>
        <v>4.1999999999916326E-2</v>
      </c>
      <c r="V16" s="14">
        <f>TEMPLATE_Table2!T16-'Pub0222'!V16</f>
        <v>-1.0999999999967258E-2</v>
      </c>
      <c r="W16" s="14">
        <f>TEMPLATE_Table2!U16-'Pub0222'!W16</f>
        <v>4.0000000001327862E-3</v>
      </c>
      <c r="X16" s="14">
        <f>TEMPLATE_Table2!V16-'Pub0222'!X16</f>
        <v>4.3999999999869033E-2</v>
      </c>
      <c r="Y16" s="14">
        <f ca="1">TEMPLATE_Table2!W16-'Pub0222'!Y16</f>
        <v>-2.200000000016189E-2</v>
      </c>
      <c r="Z16" s="14" t="str">
        <f ca="1">IF(OR(TEMPLATE_Table2!X16="n.a.", TEMPLATE_Table2!X16="..."), "NA", TEMPLATE_Table2!X16-'Pub0222'!Z16)</f>
        <v>NA</v>
      </c>
      <c r="AA16" s="14"/>
      <c r="AB16" s="14"/>
      <c r="AC16" s="14"/>
    </row>
    <row r="17" spans="1:29" ht="14.25" x14ac:dyDescent="0.2">
      <c r="A17" s="5">
        <v>9</v>
      </c>
      <c r="B17" s="23" t="s">
        <v>53</v>
      </c>
      <c r="C17" s="3"/>
      <c r="D17" s="3"/>
      <c r="E17" s="14">
        <f>TEMPLATE_Table2!C17-'Pub0222'!E17</f>
        <v>3.4000000000048658E-2</v>
      </c>
      <c r="F17" s="14">
        <f>TEMPLATE_Table2!D17-'Pub0222'!F17</f>
        <v>-4.9999999998817657E-3</v>
      </c>
      <c r="G17" s="14">
        <f>TEMPLATE_Table2!E17-'Pub0222'!G17</f>
        <v>-4.3000000000006366E-2</v>
      </c>
      <c r="H17" s="14">
        <f>TEMPLATE_Table2!F17-'Pub0222'!H17</f>
        <v>3.2999999999958618E-2</v>
      </c>
      <c r="I17" s="14">
        <f>TEMPLATE_Table2!G17-'Pub0222'!I17</f>
        <v>-1.4000000000010004E-2</v>
      </c>
      <c r="J17" s="14">
        <f>TEMPLATE_Table2!H17-'Pub0222'!J17</f>
        <v>3.999999999996362E-2</v>
      </c>
      <c r="K17" s="14">
        <f>TEMPLATE_Table2!I17-'Pub0222'!K17</f>
        <v>-5.0000000001091394E-3</v>
      </c>
      <c r="L17" s="14">
        <f>TEMPLATE_Table2!J17-'Pub0222'!L17</f>
        <v>-2.4999999999977263E-2</v>
      </c>
      <c r="M17" s="14">
        <f>TEMPLATE_Table2!K17-'Pub0222'!M17</f>
        <v>-2.4999999999977263E-2</v>
      </c>
      <c r="N17" s="14">
        <f>TEMPLATE_Table2!L17-'Pub0222'!N17</f>
        <v>-1.4999999999872671E-2</v>
      </c>
      <c r="O17" s="14">
        <f>TEMPLATE_Table2!M17-'Pub0222'!O17</f>
        <v>3.2999999999901775E-2</v>
      </c>
      <c r="P17" s="14">
        <f>TEMPLATE_Table2!N17-'Pub0222'!P17</f>
        <v>4.1999999999916326E-2</v>
      </c>
      <c r="Q17" s="14">
        <f>TEMPLATE_Table2!O17-'Pub0222'!Q17</f>
        <v>2.5000000000090949E-2</v>
      </c>
      <c r="R17" s="14">
        <f>TEMPLATE_Table2!P17-'Pub0222'!R17</f>
        <v>3.8000000000238288E-2</v>
      </c>
      <c r="S17" s="14">
        <f>TEMPLATE_Table2!Q17-'Pub0222'!S17</f>
        <v>2.8000000000020009E-2</v>
      </c>
      <c r="T17" s="14">
        <f>TEMPLATE_Table2!R17-'Pub0222'!T17</f>
        <v>-2.5999999999839929E-2</v>
      </c>
      <c r="U17" s="14">
        <f>TEMPLATE_Table2!S17-'Pub0222'!U17</f>
        <v>9.9999999997635314E-4</v>
      </c>
      <c r="V17" s="14">
        <f>TEMPLATE_Table2!T17-'Pub0222'!V17</f>
        <v>-3.9999999999054126E-3</v>
      </c>
      <c r="W17" s="14">
        <f>TEMPLATE_Table2!U17-'Pub0222'!W17</f>
        <v>3.7000000000034561E-2</v>
      </c>
      <c r="X17" s="14">
        <f>TEMPLATE_Table2!V17-'Pub0222'!X17</f>
        <v>5.9999999998581188E-3</v>
      </c>
      <c r="Y17" s="14">
        <f ca="1">TEMPLATE_Table2!W17-'Pub0222'!Y17</f>
        <v>-9.9999999999909051E-3</v>
      </c>
      <c r="Z17" s="14" t="str">
        <f ca="1">IF(OR(TEMPLATE_Table2!X17="n.a.", TEMPLATE_Table2!X17="..."), "NA", TEMPLATE_Table2!X17-'Pub0222'!Z17)</f>
        <v>NA</v>
      </c>
      <c r="AA17" s="14"/>
      <c r="AB17" s="14"/>
      <c r="AC17" s="14"/>
    </row>
    <row r="18" spans="1:29" x14ac:dyDescent="0.2">
      <c r="A18" s="5">
        <v>10</v>
      </c>
      <c r="B18" s="23" t="s">
        <v>3</v>
      </c>
      <c r="C18" s="3"/>
      <c r="D18" s="3"/>
      <c r="E18" s="14">
        <f>TEMPLATE_Table2!C18-'Pub0222'!E18</f>
        <v>4.6999999999968622E-2</v>
      </c>
      <c r="F18" s="14">
        <f>TEMPLATE_Table2!D18-'Pub0222'!F18</f>
        <v>-2.899999999996794E-2</v>
      </c>
      <c r="G18" s="14">
        <f>TEMPLATE_Table2!E18-'Pub0222'!G18</f>
        <v>-3.3999999999963393E-2</v>
      </c>
      <c r="H18" s="14">
        <f>TEMPLATE_Table2!F18-'Pub0222'!H18</f>
        <v>-4.8999999999978172E-2</v>
      </c>
      <c r="I18" s="14">
        <f>TEMPLATE_Table2!G18-'Pub0222'!I18</f>
        <v>3.0000000000001137E-2</v>
      </c>
      <c r="J18" s="14">
        <f>TEMPLATE_Table2!H18-'Pub0222'!J18</f>
        <v>4.5000000000015916E-2</v>
      </c>
      <c r="K18" s="14">
        <f>TEMPLATE_Table2!I18-'Pub0222'!K18</f>
        <v>-1.6999999999995907E-2</v>
      </c>
      <c r="L18" s="14">
        <f>TEMPLATE_Table2!J18-'Pub0222'!L18</f>
        <v>-2.4000000000000909E-2</v>
      </c>
      <c r="M18" s="14">
        <f>TEMPLATE_Table2!K18-'Pub0222'!M18</f>
        <v>3.7999999999954071E-2</v>
      </c>
      <c r="N18" s="14">
        <f>TEMPLATE_Table2!L18-'Pub0222'!N18</f>
        <v>-1.1999999999943611E-2</v>
      </c>
      <c r="O18" s="14">
        <f>TEMPLATE_Table2!M18-'Pub0222'!O18</f>
        <v>-2.0000000000095497E-3</v>
      </c>
      <c r="P18" s="14">
        <f>TEMPLATE_Table2!N18-'Pub0222'!P18</f>
        <v>2.5000000000034106E-2</v>
      </c>
      <c r="Q18" s="14">
        <f>TEMPLATE_Table2!O18-'Pub0222'!Q18</f>
        <v>3.999999999962256E-3</v>
      </c>
      <c r="R18" s="14">
        <f>TEMPLATE_Table2!P18-'Pub0222'!R18</f>
        <v>1.2999999999976808E-2</v>
      </c>
      <c r="S18" s="14">
        <f>TEMPLATE_Table2!Q18-'Pub0222'!S18</f>
        <v>2.0000000000038654E-2</v>
      </c>
      <c r="T18" s="14">
        <f>TEMPLATE_Table2!R18-'Pub0222'!T18</f>
        <v>-1.5999999999962711E-2</v>
      </c>
      <c r="U18" s="14">
        <f>TEMPLATE_Table2!S18-'Pub0222'!U18</f>
        <v>4.0999999999939973E-2</v>
      </c>
      <c r="V18" s="14">
        <f>TEMPLATE_Table2!T18-'Pub0222'!V18</f>
        <v>-7.0000000000618456E-3</v>
      </c>
      <c r="W18" s="14">
        <f>TEMPLATE_Table2!U18-'Pub0222'!W18</f>
        <v>-3.3000000000015461E-2</v>
      </c>
      <c r="X18" s="14">
        <f>TEMPLATE_Table2!V18-'Pub0222'!X18</f>
        <v>3.8000000000010914E-2</v>
      </c>
      <c r="Y18" s="14">
        <f ca="1">TEMPLATE_Table2!W18-'Pub0222'!Y18</f>
        <v>-1.2000000000057298E-2</v>
      </c>
      <c r="Z18" s="14">
        <f ca="1">IF(OR(TEMPLATE_Table2!X18="n.a.", TEMPLATE_Table2!X18="..."), "NA", TEMPLATE_Table2!X18-'Pub0222'!Z18)</f>
        <v>-2.2999999999967713E-2</v>
      </c>
      <c r="AA18" s="14"/>
      <c r="AB18" s="14"/>
      <c r="AC18" s="14"/>
    </row>
    <row r="19" spans="1:29" s="69" customFormat="1" x14ac:dyDescent="0.2">
      <c r="A19" s="68">
        <v>11</v>
      </c>
      <c r="B19" s="23" t="s">
        <v>4</v>
      </c>
      <c r="C19" s="70"/>
      <c r="D19" s="70"/>
      <c r="E19" s="14">
        <f>TEMPLATE_Table2!C19-'Pub0222'!E19</f>
        <v>4.4000000000039563E-2</v>
      </c>
      <c r="F19" s="14">
        <f>TEMPLATE_Table2!D19-'Pub0222'!F19</f>
        <v>-3.0000000000427463E-3</v>
      </c>
      <c r="G19" s="14">
        <f>TEMPLATE_Table2!E19-'Pub0222'!G19</f>
        <v>4.3000000000006366E-2</v>
      </c>
      <c r="H19" s="14">
        <f>TEMPLATE_Table2!F19-'Pub0222'!H19</f>
        <v>1.1000000000024102E-2</v>
      </c>
      <c r="I19" s="14">
        <f>TEMPLATE_Table2!G19-'Pub0222'!I19</f>
        <v>-3.0000000000029559E-2</v>
      </c>
      <c r="J19" s="14">
        <f>TEMPLATE_Table2!H19-'Pub0222'!J19</f>
        <v>3.4999999999968168E-2</v>
      </c>
      <c r="K19" s="14">
        <f>TEMPLATE_Table2!I19-'Pub0222'!K19</f>
        <v>2.4999999999977263E-2</v>
      </c>
      <c r="L19" s="14">
        <f>TEMPLATE_Table2!J19-'Pub0222'!L19</f>
        <v>3.999999999996362E-2</v>
      </c>
      <c r="M19" s="14">
        <f>TEMPLATE_Table2!K19-'Pub0222'!M19</f>
        <v>2.0000000000095497E-3</v>
      </c>
      <c r="N19" s="14">
        <f>TEMPLATE_Table2!L19-'Pub0222'!N19</f>
        <v>1.3000000000033651E-2</v>
      </c>
      <c r="O19" s="14">
        <f>TEMPLATE_Table2!M19-'Pub0222'!O19</f>
        <v>-3.8999999999987267E-2</v>
      </c>
      <c r="P19" s="14">
        <f>TEMPLATE_Table2!N19-'Pub0222'!P19</f>
        <v>-4.7000000000025466E-2</v>
      </c>
      <c r="Q19" s="14">
        <f>TEMPLATE_Table2!O19-'Pub0222'!Q19</f>
        <v>2.299999999991087E-2</v>
      </c>
      <c r="R19" s="14">
        <f>TEMPLATE_Table2!P19-'Pub0222'!R19</f>
        <v>2.0000000000663931E-3</v>
      </c>
      <c r="S19" s="14">
        <f>TEMPLATE_Table2!Q19-'Pub0222'!S19</f>
        <v>-2.7000000000043656E-2</v>
      </c>
      <c r="T19" s="14">
        <f>TEMPLATE_Table2!R19-'Pub0222'!T19</f>
        <v>-4.399999999998272E-2</v>
      </c>
      <c r="U19" s="14">
        <f>TEMPLATE_Table2!S19-'Pub0222'!U19</f>
        <v>-9.9999999997635314E-4</v>
      </c>
      <c r="V19" s="14">
        <f>TEMPLATE_Table2!T19-'Pub0222'!V19</f>
        <v>4.8000000000001819E-2</v>
      </c>
      <c r="W19" s="14">
        <f>TEMPLATE_Table2!U19-'Pub0222'!W19</f>
        <v>-2.6000000000067303E-2</v>
      </c>
      <c r="X19" s="14">
        <f>TEMPLATE_Table2!V19-'Pub0222'!X19</f>
        <v>-5.9999999999718057E-3</v>
      </c>
      <c r="Y19" s="14">
        <f ca="1">TEMPLATE_Table2!W19-'Pub0222'!Y19</f>
        <v>-1.1000000000080945E-2</v>
      </c>
      <c r="Z19" s="14" t="str">
        <f ca="1">IF(OR(TEMPLATE_Table2!X19="n.a.", TEMPLATE_Table2!X19="..."), "NA", TEMPLATE_Table2!X19-'Pub0222'!Z19)</f>
        <v>NA</v>
      </c>
      <c r="AA19" s="14"/>
      <c r="AB19" s="14"/>
      <c r="AC19" s="14"/>
    </row>
    <row r="20" spans="1:29" ht="14.25" x14ac:dyDescent="0.2">
      <c r="A20" s="5">
        <v>12</v>
      </c>
      <c r="B20" s="23" t="s">
        <v>53</v>
      </c>
      <c r="C20" s="3"/>
      <c r="D20" s="3"/>
      <c r="E20" s="14">
        <f>TEMPLATE_Table2!C20-'Pub0222'!E20</f>
        <v>-1.0000000000019327E-2</v>
      </c>
      <c r="F20" s="14">
        <f>TEMPLATE_Table2!D20-'Pub0222'!F20</f>
        <v>4.4999999999987494E-2</v>
      </c>
      <c r="G20" s="14">
        <f>TEMPLATE_Table2!E20-'Pub0222'!G20</f>
        <v>-2.5999999999982037E-2</v>
      </c>
      <c r="H20" s="14">
        <f>TEMPLATE_Table2!F20-'Pub0222'!H20</f>
        <v>3.0000000000143245E-3</v>
      </c>
      <c r="I20" s="14">
        <f>TEMPLATE_Table2!G20-'Pub0222'!I20</f>
        <v>-3.9999999999992042E-2</v>
      </c>
      <c r="J20" s="14">
        <f>TEMPLATE_Table2!H20-'Pub0222'!J20</f>
        <v>4.4000000000011141E-2</v>
      </c>
      <c r="K20" s="14">
        <f>TEMPLATE_Table2!I20-'Pub0222'!K20</f>
        <v>2.0999999999958163E-2</v>
      </c>
      <c r="L20" s="14">
        <f>TEMPLATE_Table2!J20-'Pub0222'!L20</f>
        <v>2.9999999999972715E-2</v>
      </c>
      <c r="M20" s="14">
        <f>TEMPLATE_Table2!K20-'Pub0222'!M20</f>
        <v>-2.4000000000000909E-2</v>
      </c>
      <c r="N20" s="14">
        <f>TEMPLATE_Table2!L20-'Pub0222'!N20</f>
        <v>9.9999999999909051E-3</v>
      </c>
      <c r="O20" s="14">
        <f>TEMPLATE_Table2!M20-'Pub0222'!O20</f>
        <v>-2.0000000000095497E-3</v>
      </c>
      <c r="P20" s="14">
        <f>TEMPLATE_Table2!N20-'Pub0222'!P20</f>
        <v>3.7000000000034561E-2</v>
      </c>
      <c r="Q20" s="14">
        <f>TEMPLATE_Table2!O20-'Pub0222'!Q20</f>
        <v>-3.8000000000010914E-2</v>
      </c>
      <c r="R20" s="14">
        <f>TEMPLATE_Table2!P20-'Pub0222'!R20</f>
        <v>-7.9999999999813554E-3</v>
      </c>
      <c r="S20" s="14">
        <f>TEMPLATE_Table2!Q20-'Pub0222'!S20</f>
        <v>-1.999999999998181E-2</v>
      </c>
      <c r="T20" s="14">
        <f>TEMPLATE_Table2!R20-'Pub0222'!T20</f>
        <v>-1.1000000000024102E-2</v>
      </c>
      <c r="U20" s="14">
        <f>TEMPLATE_Table2!S20-'Pub0222'!U20</f>
        <v>-1.999999999998181E-2</v>
      </c>
      <c r="V20" s="14">
        <f>TEMPLATE_Table2!T20-'Pub0222'!V20</f>
        <v>-2.9999999999859028E-3</v>
      </c>
      <c r="W20" s="14">
        <f>TEMPLATE_Table2!U20-'Pub0222'!W20</f>
        <v>-3.3999999999991815E-2</v>
      </c>
      <c r="X20" s="14">
        <f>TEMPLATE_Table2!V20-'Pub0222'!X20</f>
        <v>7.0000000000618456E-3</v>
      </c>
      <c r="Y20" s="14">
        <f ca="1">TEMPLATE_Table2!W20-'Pub0222'!Y20</f>
        <v>-1.8000000000029104E-2</v>
      </c>
      <c r="Z20" s="14" t="str">
        <f ca="1">IF(OR(TEMPLATE_Table2!X20="n.a.", TEMPLATE_Table2!X20="..."), "NA", TEMPLATE_Table2!X20-'Pub0222'!Z20)</f>
        <v>NA</v>
      </c>
      <c r="AA20" s="14"/>
      <c r="AB20" s="14"/>
      <c r="AC20" s="14"/>
    </row>
    <row r="21" spans="1:29" x14ac:dyDescent="0.2">
      <c r="A21" s="5">
        <v>13</v>
      </c>
      <c r="B21" s="23" t="s">
        <v>5</v>
      </c>
      <c r="C21" s="3"/>
      <c r="D21" s="3"/>
      <c r="E21" s="14">
        <f>TEMPLATE_Table2!C21-'Pub0222'!E21</f>
        <v>-4.5999999999999375E-2</v>
      </c>
      <c r="F21" s="14">
        <f>TEMPLATE_Table2!D21-'Pub0222'!F21</f>
        <v>-4.8000000000001819E-2</v>
      </c>
      <c r="G21" s="14">
        <f>TEMPLATE_Table2!E21-'Pub0222'!G21</f>
        <v>-3.1000000000005912E-2</v>
      </c>
      <c r="H21" s="14">
        <f>TEMPLATE_Table2!F21-'Pub0222'!H21</f>
        <v>7.9999999999955662E-3</v>
      </c>
      <c r="I21" s="14">
        <f>TEMPLATE_Table2!G21-'Pub0222'!I21</f>
        <v>1.0000000000005116E-2</v>
      </c>
      <c r="J21" s="14">
        <f>TEMPLATE_Table2!H21-'Pub0222'!J21</f>
        <v>-9.0000000000003411E-3</v>
      </c>
      <c r="K21" s="14">
        <f>TEMPLATE_Table2!I21-'Pub0222'!K21</f>
        <v>3.9999999999906777E-3</v>
      </c>
      <c r="L21" s="14">
        <f>TEMPLATE_Table2!J21-'Pub0222'!L21</f>
        <v>1.0000000000005116E-2</v>
      </c>
      <c r="M21" s="14">
        <f>TEMPLATE_Table2!K21-'Pub0222'!M21</f>
        <v>2.5999999999982037E-2</v>
      </c>
      <c r="N21" s="14">
        <f>TEMPLATE_Table2!L21-'Pub0222'!N21</f>
        <v>2.9999999999859028E-3</v>
      </c>
      <c r="O21" s="14">
        <f>TEMPLATE_Table2!M21-'Pub0222'!O21</f>
        <v>-3.6999999999977717E-2</v>
      </c>
      <c r="P21" s="14">
        <f>TEMPLATE_Table2!N21-'Pub0222'!P21</f>
        <v>1.5999999999991132E-2</v>
      </c>
      <c r="Q21" s="14">
        <f>TEMPLATE_Table2!O21-'Pub0222'!Q21</f>
        <v>-3.9000000000015689E-2</v>
      </c>
      <c r="R21" s="14">
        <f>TEMPLATE_Table2!P21-'Pub0222'!R21</f>
        <v>9.9999999999909051E-3</v>
      </c>
      <c r="S21" s="14">
        <f>TEMPLATE_Table2!Q21-'Pub0222'!S21</f>
        <v>-7.0000000000050022E-3</v>
      </c>
      <c r="T21" s="14">
        <f>TEMPLATE_Table2!R21-'Pub0222'!T21</f>
        <v>-3.3000000000015461E-2</v>
      </c>
      <c r="U21" s="14">
        <f>TEMPLATE_Table2!S21-'Pub0222'!U21</f>
        <v>1.9000000000005457E-2</v>
      </c>
      <c r="V21" s="14">
        <f>TEMPLATE_Table2!T21-'Pub0222'!V21</f>
        <v>-4.9000000000006594E-2</v>
      </c>
      <c r="W21" s="14">
        <f>TEMPLATE_Table2!U21-'Pub0222'!W21</f>
        <v>7.9999999999813554E-3</v>
      </c>
      <c r="X21" s="14">
        <f>TEMPLATE_Table2!V21-'Pub0222'!X21</f>
        <v>-1.3000000000033651E-2</v>
      </c>
      <c r="Y21" s="14">
        <f ca="1">TEMPLATE_Table2!W21-'Pub0222'!Y21</f>
        <v>7.0000000000050022E-3</v>
      </c>
      <c r="Z21" s="14">
        <f ca="1">IF(OR(TEMPLATE_Table2!X21="n.a.", TEMPLATE_Table2!X21="..."), "NA", TEMPLATE_Table2!X21-'Pub0222'!Z21)</f>
        <v>-3.3999999999991815E-2</v>
      </c>
      <c r="AA21" s="14"/>
      <c r="AB21" s="14"/>
      <c r="AC21" s="14"/>
    </row>
    <row r="22" spans="1:29" x14ac:dyDescent="0.2">
      <c r="A22" s="5">
        <v>14</v>
      </c>
      <c r="B22" s="23" t="s">
        <v>6</v>
      </c>
      <c r="C22" s="3"/>
      <c r="D22" s="3"/>
      <c r="E22" s="14">
        <f>TEMPLATE_Table2!C22-'Pub0222'!E22</f>
        <v>8.9999999999861302E-3</v>
      </c>
      <c r="F22" s="14">
        <f>TEMPLATE_Table2!D22-'Pub0222'!F22</f>
        <v>1.9000000000005457E-2</v>
      </c>
      <c r="G22" s="14">
        <f>TEMPLATE_Table2!E22-'Pub0222'!G22</f>
        <v>-2.2999999999996135E-2</v>
      </c>
      <c r="H22" s="14">
        <f>TEMPLATE_Table2!F22-'Pub0222'!H22</f>
        <v>2.0000000000095497E-3</v>
      </c>
      <c r="I22" s="14">
        <f>TEMPLATE_Table2!G22-'Pub0222'!I22</f>
        <v>4.5000000000015916E-2</v>
      </c>
      <c r="J22" s="14">
        <f>TEMPLATE_Table2!H22-'Pub0222'!J22</f>
        <v>4.4000000000011141E-2</v>
      </c>
      <c r="K22" s="14">
        <f>TEMPLATE_Table2!I22-'Pub0222'!K22</f>
        <v>-2.9000000000024784E-2</v>
      </c>
      <c r="L22" s="14">
        <f>TEMPLATE_Table2!J22-'Pub0222'!L22</f>
        <v>1.0999999999967258E-2</v>
      </c>
      <c r="M22" s="14">
        <f>TEMPLATE_Table2!K22-'Pub0222'!M22</f>
        <v>7.0000000000050022E-3</v>
      </c>
      <c r="N22" s="14">
        <f>TEMPLATE_Table2!L22-'Pub0222'!N22</f>
        <v>-4.7999999999944976E-2</v>
      </c>
      <c r="O22" s="14">
        <f>TEMPLATE_Table2!M22-'Pub0222'!O22</f>
        <v>1.799999999997226E-2</v>
      </c>
      <c r="P22" s="14">
        <f>TEMPLATE_Table2!N22-'Pub0222'!P22</f>
        <v>3.3000000000015461E-2</v>
      </c>
      <c r="Q22" s="14">
        <f>TEMPLATE_Table2!O22-'Pub0222'!Q22</f>
        <v>-3.999999999996362E-2</v>
      </c>
      <c r="R22" s="14">
        <f>TEMPLATE_Table2!P22-'Pub0222'!R22</f>
        <v>2.0000000000095497E-3</v>
      </c>
      <c r="S22" s="14">
        <f>TEMPLATE_Table2!Q22-'Pub0222'!S22</f>
        <v>2.0999999999958163E-2</v>
      </c>
      <c r="T22" s="14">
        <f>TEMPLATE_Table2!R22-'Pub0222'!T22</f>
        <v>-1.8999999999948614E-2</v>
      </c>
      <c r="U22" s="14">
        <f>TEMPLATE_Table2!S22-'Pub0222'!U22</f>
        <v>4.8000000000001819E-2</v>
      </c>
      <c r="V22" s="14">
        <f>TEMPLATE_Table2!T22-'Pub0222'!V22</f>
        <v>-1.2000000000057298E-2</v>
      </c>
      <c r="W22" s="14">
        <f>TEMPLATE_Table2!U22-'Pub0222'!W22</f>
        <v>-2.8999999999996362E-2</v>
      </c>
      <c r="X22" s="14">
        <f>TEMPLATE_Table2!V22-'Pub0222'!X22</f>
        <v>-3.0999999999949068E-2</v>
      </c>
      <c r="Y22" s="14">
        <f ca="1">TEMPLATE_Table2!W22-'Pub0222'!Y22</f>
        <v>-8.0000000000381988E-3</v>
      </c>
      <c r="Z22" s="14" t="str">
        <f ca="1">IF(OR(TEMPLATE_Table2!X22="n.a.", TEMPLATE_Table2!X22="..."), "NA", TEMPLATE_Table2!X22-'Pub0222'!Z22)</f>
        <v>NA</v>
      </c>
      <c r="AA22" s="14"/>
      <c r="AB22" s="14"/>
      <c r="AC22" s="14"/>
    </row>
    <row r="23" spans="1:29" ht="14.25" x14ac:dyDescent="0.2">
      <c r="A23" s="5">
        <v>15</v>
      </c>
      <c r="B23" s="23" t="s">
        <v>54</v>
      </c>
      <c r="C23" s="3"/>
      <c r="D23" s="3"/>
      <c r="E23" s="14">
        <f>TEMPLATE_Table2!C23-'Pub0222'!E23</f>
        <v>8.9999999999861302E-3</v>
      </c>
      <c r="F23" s="14">
        <f>TEMPLATE_Table2!D23-'Pub0222'!F23</f>
        <v>1.9000000000005457E-2</v>
      </c>
      <c r="G23" s="14">
        <f>TEMPLATE_Table2!E23-'Pub0222'!G23</f>
        <v>-2.2999999999996135E-2</v>
      </c>
      <c r="H23" s="14">
        <f>TEMPLATE_Table2!F23-'Pub0222'!H23</f>
        <v>2.0000000000095497E-3</v>
      </c>
      <c r="I23" s="14">
        <f>TEMPLATE_Table2!G23-'Pub0222'!I23</f>
        <v>4.5000000000015916E-2</v>
      </c>
      <c r="J23" s="14">
        <f>TEMPLATE_Table2!H23-'Pub0222'!J23</f>
        <v>4.4000000000011141E-2</v>
      </c>
      <c r="K23" s="14">
        <f>TEMPLATE_Table2!I23-'Pub0222'!K23</f>
        <v>-2.9000000000024784E-2</v>
      </c>
      <c r="L23" s="14">
        <f>TEMPLATE_Table2!J23-'Pub0222'!L23</f>
        <v>3.7000000000006139E-2</v>
      </c>
      <c r="M23" s="14">
        <f>TEMPLATE_Table2!K23-'Pub0222'!M23</f>
        <v>-4.9000000000006594E-2</v>
      </c>
      <c r="N23" s="14">
        <f>TEMPLATE_Table2!L23-'Pub0222'!N23</f>
        <v>-1.3999999999981583E-2</v>
      </c>
      <c r="O23" s="14">
        <f>TEMPLATE_Table2!M23-'Pub0222'!O23</f>
        <v>-2.0999999999986585E-2</v>
      </c>
      <c r="P23" s="14">
        <f>TEMPLATE_Table2!N23-'Pub0222'!P23</f>
        <v>-2.4000000000000909E-2</v>
      </c>
      <c r="Q23" s="14">
        <f>TEMPLATE_Table2!O23-'Pub0222'!Q23</f>
        <v>3.1000000000005912E-2</v>
      </c>
      <c r="R23" s="14">
        <f>TEMPLATE_Table2!P23-'Pub0222'!R23</f>
        <v>1.9000000000005457E-2</v>
      </c>
      <c r="S23" s="14">
        <f>TEMPLATE_Table2!Q23-'Pub0222'!S23</f>
        <v>4.5999999999992269E-2</v>
      </c>
      <c r="T23" s="14">
        <f>TEMPLATE_Table2!R23-'Pub0222'!T23</f>
        <v>-1.4999999999986358E-2</v>
      </c>
      <c r="U23" s="14">
        <f>TEMPLATE_Table2!S23-'Pub0222'!U23</f>
        <v>2.6999999999986812E-2</v>
      </c>
      <c r="V23" s="14">
        <f>TEMPLATE_Table2!T23-'Pub0222'!V23</f>
        <v>-1.1000000000024102E-2</v>
      </c>
      <c r="W23" s="14">
        <f>TEMPLATE_Table2!U23-'Pub0222'!W23</f>
        <v>-3.4999999999968168E-2</v>
      </c>
      <c r="X23" s="14">
        <f>TEMPLATE_Table2!V23-'Pub0222'!X23</f>
        <v>3.3000000000015461E-2</v>
      </c>
      <c r="Y23" s="14">
        <f ca="1">TEMPLATE_Table2!W23-'Pub0222'!Y23</f>
        <v>-3.8999999999987267E-2</v>
      </c>
      <c r="Z23" s="14" t="str">
        <f ca="1">IF(OR(TEMPLATE_Table2!X23="n.a.", TEMPLATE_Table2!X23="..."), "NA", TEMPLATE_Table2!X23-'Pub0222'!Z23)</f>
        <v>NA</v>
      </c>
      <c r="AA23" s="14"/>
      <c r="AB23" s="14"/>
      <c r="AC23" s="14"/>
    </row>
    <row r="24" spans="1:29" x14ac:dyDescent="0.2">
      <c r="A24" s="5">
        <v>16</v>
      </c>
      <c r="B24" s="23" t="s">
        <v>7</v>
      </c>
      <c r="C24" s="3"/>
      <c r="D24" s="3"/>
      <c r="E24" s="14" t="str">
        <f>IF(OR(TEMPLATE_Table2!C24="n.a.",TEMPLATE_Table2!C24="..."), "NA", TEMPLATE_Table2!C24-'Pub0222'!E24)</f>
        <v>NA</v>
      </c>
      <c r="F24" s="14" t="str">
        <f>IF(OR(TEMPLATE_Table2!D24="n.a.",TEMPLATE_Table2!D24="..."), "NA", TEMPLATE_Table2!D24-'Pub0222'!F24)</f>
        <v>NA</v>
      </c>
      <c r="G24" s="14" t="str">
        <f>IF(OR(TEMPLATE_Table2!E24="n.a.",TEMPLATE_Table2!E24="..."), "NA", TEMPLATE_Table2!E24-'Pub0222'!G24)</f>
        <v>NA</v>
      </c>
      <c r="H24" s="14" t="str">
        <f>IF(OR(TEMPLATE_Table2!F24="n.a.",TEMPLATE_Table2!F24="..."), "NA", TEMPLATE_Table2!F24-'Pub0222'!H24)</f>
        <v>NA</v>
      </c>
      <c r="I24" s="14" t="str">
        <f>IF(OR(TEMPLATE_Table2!G24="n.a.",TEMPLATE_Table2!G24="..."), "NA", TEMPLATE_Table2!G24-'Pub0222'!I24)</f>
        <v>NA</v>
      </c>
      <c r="J24" s="14" t="str">
        <f>IF(OR(TEMPLATE_Table2!H24="n.a.",TEMPLATE_Table2!H24="..."), "NA", TEMPLATE_Table2!H24-'Pub0222'!J24)</f>
        <v>NA</v>
      </c>
      <c r="K24" s="14" t="str">
        <f>IF(OR(TEMPLATE_Table2!I24="n.a.",TEMPLATE_Table2!I24="..."), "NA", TEMPLATE_Table2!I24-'Pub0222'!K24)</f>
        <v>NA</v>
      </c>
      <c r="L24" s="14">
        <f>TEMPLATE_Table2!J24-'Pub0222'!L24</f>
        <v>-2.6000000000010459E-2</v>
      </c>
      <c r="M24" s="14">
        <f>TEMPLATE_Table2!K24-'Pub0222'!M24</f>
        <v>-4.399999999999693E-2</v>
      </c>
      <c r="N24" s="14">
        <f>TEMPLATE_Table2!L24-'Pub0222'!N24</f>
        <v>-3.3999999999991815E-2</v>
      </c>
      <c r="O24" s="14">
        <f>TEMPLATE_Table2!M24-'Pub0222'!O24</f>
        <v>3.9000000000001478E-2</v>
      </c>
      <c r="P24" s="14">
        <f>TEMPLATE_Table2!N24-'Pub0222'!P24</f>
        <v>-4.2999999999992156E-2</v>
      </c>
      <c r="Q24" s="14">
        <f>TEMPLATE_Table2!O24-'Pub0222'!Q24</f>
        <v>2.8999999999996362E-2</v>
      </c>
      <c r="R24" s="14">
        <f>TEMPLATE_Table2!P24-'Pub0222'!R24</f>
        <v>-1.6999999999995907E-2</v>
      </c>
      <c r="S24" s="14">
        <f>TEMPLATE_Table2!Q24-'Pub0222'!S24</f>
        <v>-2.5000000000005684E-2</v>
      </c>
      <c r="T24" s="14">
        <f>TEMPLATE_Table2!R24-'Pub0222'!T24</f>
        <v>-3.9999999999906777E-3</v>
      </c>
      <c r="U24" s="14">
        <f>TEMPLATE_Table2!S24-'Pub0222'!U24</f>
        <v>2.1000000000015007E-2</v>
      </c>
      <c r="V24" s="14">
        <f>TEMPLATE_Table2!T24-'Pub0222'!V24</f>
        <v>-1.0000000000047748E-3</v>
      </c>
      <c r="W24" s="14">
        <f>TEMPLATE_Table2!U24-'Pub0222'!W24</f>
        <v>6.0000000000002274E-3</v>
      </c>
      <c r="X24" s="14">
        <f>TEMPLATE_Table2!V24-'Pub0222'!X24</f>
        <v>3.6000000000001364E-2</v>
      </c>
      <c r="Y24" s="14">
        <f ca="1">TEMPLATE_Table2!W24-'Pub0222'!Y24</f>
        <v>3.099999999997749E-2</v>
      </c>
      <c r="Z24" s="14">
        <f ca="1">IF(OR(TEMPLATE_Table2!X24="n.a.", TEMPLATE_Table2!X24="..."), "NA", TEMPLATE_Table2!X24-'Pub0222'!Z24)</f>
        <v>3.8999999999987267E-2</v>
      </c>
      <c r="AA24" s="14"/>
      <c r="AB24" s="14"/>
      <c r="AC24" s="14"/>
    </row>
    <row r="25" spans="1:29" x14ac:dyDescent="0.2">
      <c r="A25" s="5">
        <v>17</v>
      </c>
      <c r="B25" s="23" t="s">
        <v>8</v>
      </c>
      <c r="C25" s="3"/>
      <c r="D25" s="3"/>
      <c r="E25" s="14">
        <f>TEMPLATE_Table2!C25-'Pub0222'!E25</f>
        <v>-1.8999999999998352E-2</v>
      </c>
      <c r="F25" s="14">
        <f>TEMPLATE_Table2!D25-'Pub0222'!F25</f>
        <v>2.5999999999996248E-2</v>
      </c>
      <c r="G25" s="14">
        <f>TEMPLATE_Table2!E25-'Pub0222'!G25</f>
        <v>-3.0000000000001137E-3</v>
      </c>
      <c r="H25" s="14">
        <f>TEMPLATE_Table2!F25-'Pub0222'!H25</f>
        <v>1.0000000000047748E-3</v>
      </c>
      <c r="I25" s="14">
        <f>TEMPLATE_Table2!G25-'Pub0222'!I25</f>
        <v>1.5000000000000568E-2</v>
      </c>
      <c r="J25" s="14">
        <f>TEMPLATE_Table2!H25-'Pub0222'!J25</f>
        <v>0</v>
      </c>
      <c r="K25" s="14">
        <f>TEMPLATE_Table2!I25-'Pub0222'!K25</f>
        <v>-4.9999999999997158E-2</v>
      </c>
      <c r="L25" s="14">
        <f>TEMPLATE_Table2!J25-'Pub0222'!L25</f>
        <v>2.9000000000010573E-2</v>
      </c>
      <c r="M25" s="14">
        <f>TEMPLATE_Table2!K25-'Pub0222'!M25</f>
        <v>-4.9999999999954525E-3</v>
      </c>
      <c r="N25" s="14">
        <f>TEMPLATE_Table2!L25-'Pub0222'!N25</f>
        <v>-3.9000000000015689E-2</v>
      </c>
      <c r="O25" s="14">
        <f>TEMPLATE_Table2!M25-'Pub0222'!O25</f>
        <v>4.3000000000006366E-2</v>
      </c>
      <c r="P25" s="14">
        <f>TEMPLATE_Table2!N25-'Pub0222'!P25</f>
        <v>1.999999999998181E-2</v>
      </c>
      <c r="Q25" s="14">
        <f>TEMPLATE_Table2!O25-'Pub0222'!Q25</f>
        <v>-3.7000000000006139E-2</v>
      </c>
      <c r="R25" s="14">
        <f>TEMPLATE_Table2!P25-'Pub0222'!R25</f>
        <v>0</v>
      </c>
      <c r="S25" s="14">
        <f>TEMPLATE_Table2!Q25-'Pub0222'!S25</f>
        <v>-4.8000000000001819E-2</v>
      </c>
      <c r="T25" s="14">
        <f>TEMPLATE_Table2!R25-'Pub0222'!T25</f>
        <v>-2.5000000000005684E-2</v>
      </c>
      <c r="U25" s="14">
        <f>TEMPLATE_Table2!S25-'Pub0222'!U25</f>
        <v>-4.9000000000006594E-2</v>
      </c>
      <c r="V25" s="14">
        <f>TEMPLATE_Table2!T25-'Pub0222'!V25</f>
        <v>-3.9999999999992042E-2</v>
      </c>
      <c r="W25" s="14">
        <f>TEMPLATE_Table2!U25-'Pub0222'!W25</f>
        <v>2.9999999999859028E-3</v>
      </c>
      <c r="X25" s="14">
        <f>TEMPLATE_Table2!V25-'Pub0222'!X25</f>
        <v>2.5000000000005684E-2</v>
      </c>
      <c r="Y25" s="14">
        <f ca="1">TEMPLATE_Table2!W25-'Pub0222'!Y25</f>
        <v>-2.9999999999859028E-3</v>
      </c>
      <c r="Z25" s="14" t="str">
        <f ca="1">IF(OR(TEMPLATE_Table2!X25="n.a.", TEMPLATE_Table2!X25="..."), "NA", TEMPLATE_Table2!X25-'Pub0222'!Z25)</f>
        <v>NA</v>
      </c>
      <c r="AA25" s="14"/>
      <c r="AB25" s="14"/>
      <c r="AC25" s="14"/>
    </row>
    <row r="26" spans="1:29" ht="14.25" x14ac:dyDescent="0.2">
      <c r="A26" s="5">
        <v>18</v>
      </c>
      <c r="B26" s="23" t="s">
        <v>54</v>
      </c>
      <c r="C26" s="3"/>
      <c r="D26" s="3"/>
      <c r="E26" s="14">
        <f>TEMPLATE_Table2!C26-'Pub0222'!E26</f>
        <v>-1.8999999999998352E-2</v>
      </c>
      <c r="F26" s="14">
        <f>TEMPLATE_Table2!D26-'Pub0222'!F26</f>
        <v>2.5999999999996248E-2</v>
      </c>
      <c r="G26" s="14">
        <f>TEMPLATE_Table2!E26-'Pub0222'!G26</f>
        <v>-3.0000000000001137E-3</v>
      </c>
      <c r="H26" s="14">
        <f>TEMPLATE_Table2!F26-'Pub0222'!H26</f>
        <v>1.0000000000047748E-3</v>
      </c>
      <c r="I26" s="14">
        <f>TEMPLATE_Table2!G26-'Pub0222'!I26</f>
        <v>1.5000000000000568E-2</v>
      </c>
      <c r="J26" s="14">
        <f>TEMPLATE_Table2!H26-'Pub0222'!J26</f>
        <v>0</v>
      </c>
      <c r="K26" s="14">
        <f>TEMPLATE_Table2!I26-'Pub0222'!K26</f>
        <v>-4.9999999999997158E-2</v>
      </c>
      <c r="L26" s="14">
        <f>TEMPLATE_Table2!J26-'Pub0222'!L26</f>
        <v>-6.9999999999907914E-3</v>
      </c>
      <c r="M26" s="14">
        <f>TEMPLATE_Table2!K26-'Pub0222'!M26</f>
        <v>2.4999999999991473E-2</v>
      </c>
      <c r="N26" s="14">
        <f>TEMPLATE_Table2!L26-'Pub0222'!N26</f>
        <v>2.4000000000000909E-2</v>
      </c>
      <c r="O26" s="14">
        <f>TEMPLATE_Table2!M26-'Pub0222'!O26</f>
        <v>1.9000000000005457E-2</v>
      </c>
      <c r="P26" s="14">
        <f>TEMPLATE_Table2!N26-'Pub0222'!P26</f>
        <v>-3.9000000000001478E-2</v>
      </c>
      <c r="Q26" s="14">
        <f>TEMPLATE_Table2!O26-'Pub0222'!Q26</f>
        <v>3.1000000000005912E-2</v>
      </c>
      <c r="R26" s="14">
        <f>TEMPLATE_Table2!P26-'Pub0222'!R26</f>
        <v>-2.6999999999986812E-2</v>
      </c>
      <c r="S26" s="14">
        <f>TEMPLATE_Table2!Q26-'Pub0222'!S26</f>
        <v>3.4000000000020236E-2</v>
      </c>
      <c r="T26" s="14">
        <f>TEMPLATE_Table2!R26-'Pub0222'!T26</f>
        <v>3.9999999999906777E-3</v>
      </c>
      <c r="U26" s="14">
        <f>TEMPLATE_Table2!S26-'Pub0222'!U26</f>
        <v>-4.6999999999997044E-2</v>
      </c>
      <c r="V26" s="14">
        <f>TEMPLATE_Table2!T26-'Pub0222'!V26</f>
        <v>8.0000000000097771E-3</v>
      </c>
      <c r="W26" s="14">
        <f>TEMPLATE_Table2!U26-'Pub0222'!W26</f>
        <v>9.9999999997635314E-4</v>
      </c>
      <c r="X26" s="14">
        <f>TEMPLATE_Table2!V26-'Pub0222'!X26</f>
        <v>-2.5999999999982037E-2</v>
      </c>
      <c r="Y26" s="14">
        <f ca="1">TEMPLATE_Table2!W26-'Pub0222'!Y26</f>
        <v>2.1000000000015007E-2</v>
      </c>
      <c r="Z26" s="14" t="str">
        <f ca="1">IF(OR(TEMPLATE_Table2!X26="n.a.", TEMPLATE_Table2!X26="..."), "NA", TEMPLATE_Table2!X26-'Pub0222'!Z26)</f>
        <v>NA</v>
      </c>
      <c r="AA26" s="14"/>
      <c r="AB26" s="14"/>
      <c r="AC26" s="14"/>
    </row>
    <row r="27" spans="1:29" x14ac:dyDescent="0.2">
      <c r="A27" s="5">
        <v>19</v>
      </c>
      <c r="B27" s="23" t="s">
        <v>7</v>
      </c>
      <c r="C27" s="3"/>
      <c r="D27" s="3"/>
      <c r="E27" s="14" t="str">
        <f>IF(OR(TEMPLATE_Table2!C27="n.a.",TEMPLATE_Table2!C27="..."), "NA", TEMPLATE_Table2!C27-'Pub0222'!E27)</f>
        <v>NA</v>
      </c>
      <c r="F27" s="14" t="str">
        <f>IF(OR(TEMPLATE_Table2!D27="n.a.",TEMPLATE_Table2!D27="..."), "NA", TEMPLATE_Table2!D27-'Pub0222'!F27)</f>
        <v>NA</v>
      </c>
      <c r="G27" s="14" t="str">
        <f>IF(OR(TEMPLATE_Table2!E27="n.a.",TEMPLATE_Table2!E27="..."), "NA", TEMPLATE_Table2!E27-'Pub0222'!G27)</f>
        <v>NA</v>
      </c>
      <c r="H27" s="14" t="str">
        <f>IF(OR(TEMPLATE_Table2!F27="n.a.",TEMPLATE_Table2!F27="..."), "NA", TEMPLATE_Table2!F27-'Pub0222'!H27)</f>
        <v>NA</v>
      </c>
      <c r="I27" s="14" t="str">
        <f>IF(OR(TEMPLATE_Table2!G27="n.a.",TEMPLATE_Table2!G27="..."), "NA", TEMPLATE_Table2!G27-'Pub0222'!I27)</f>
        <v>NA</v>
      </c>
      <c r="J27" s="14" t="str">
        <f>IF(OR(TEMPLATE_Table2!H27="n.a.",TEMPLATE_Table2!H27="..."), "NA", TEMPLATE_Table2!H27-'Pub0222'!J27)</f>
        <v>NA</v>
      </c>
      <c r="K27" s="14" t="str">
        <f>IF(OR(TEMPLATE_Table2!I27="n.a.",TEMPLATE_Table2!I27="..."), "NA", TEMPLATE_Table2!I27-'Pub0222'!K27)</f>
        <v>NA</v>
      </c>
      <c r="L27" s="14">
        <f>TEMPLATE_Table2!J27-'Pub0222'!L27</f>
        <v>3.6000000000001364E-2</v>
      </c>
      <c r="M27" s="14">
        <f>TEMPLATE_Table2!K27-'Pub0222'!M27</f>
        <v>-3.0000000000001137E-2</v>
      </c>
      <c r="N27" s="14">
        <f>TEMPLATE_Table2!L27-'Pub0222'!N27</f>
        <v>3.6999999999999034E-2</v>
      </c>
      <c r="O27" s="14">
        <f>TEMPLATE_Table2!M27-'Pub0222'!O27</f>
        <v>2.4000000000000909E-2</v>
      </c>
      <c r="P27" s="14">
        <f>TEMPLATE_Table2!N27-'Pub0222'!P27</f>
        <v>-4.1000000000003922E-2</v>
      </c>
      <c r="Q27" s="14">
        <f>TEMPLATE_Table2!O27-'Pub0222'!Q27</f>
        <v>3.2000000000003581E-2</v>
      </c>
      <c r="R27" s="14">
        <f>TEMPLATE_Table2!P27-'Pub0222'!R27</f>
        <v>2.7000000000001023E-2</v>
      </c>
      <c r="S27" s="14">
        <f>TEMPLATE_Table2!Q27-'Pub0222'!S27</f>
        <v>1.8000000000000682E-2</v>
      </c>
      <c r="T27" s="14">
        <f>TEMPLATE_Table2!R27-'Pub0222'!T27</f>
        <v>-2.8999999999996362E-2</v>
      </c>
      <c r="U27" s="14">
        <f>TEMPLATE_Table2!S27-'Pub0222'!U27</f>
        <v>-1.9999999999953388E-3</v>
      </c>
      <c r="V27" s="14">
        <f>TEMPLATE_Table2!T27-'Pub0222'!V27</f>
        <v>-4.8000000000001819E-2</v>
      </c>
      <c r="W27" s="14">
        <f>TEMPLATE_Table2!U27-'Pub0222'!W27</f>
        <v>2.0000000000024443E-3</v>
      </c>
      <c r="X27" s="14">
        <f>TEMPLATE_Table2!V27-'Pub0222'!X27</f>
        <v>-4.8999999999999488E-2</v>
      </c>
      <c r="Y27" s="14">
        <f ca="1">TEMPLATE_Table2!W27-'Pub0222'!Y27</f>
        <v>-2.4000000000000909E-2</v>
      </c>
      <c r="Z27" s="14">
        <f ca="1">IF(OR(TEMPLATE_Table2!X27="n.a.", TEMPLATE_Table2!X27="..."), "NA", TEMPLATE_Table2!X27-'Pub0222'!Z27)</f>
        <v>2.7000000000001023E-2</v>
      </c>
      <c r="AA27" s="14"/>
      <c r="AB27" s="14"/>
      <c r="AC27" s="14"/>
    </row>
    <row r="28" spans="1:29" s="4" customFormat="1" x14ac:dyDescent="0.2">
      <c r="A28" s="9"/>
      <c r="E28" s="14"/>
      <c r="F28" s="14"/>
      <c r="G28" s="14"/>
      <c r="H28" s="14"/>
      <c r="I28" s="14"/>
      <c r="J28" s="14"/>
      <c r="K28" s="14"/>
      <c r="L28" s="14"/>
      <c r="M28" s="14"/>
      <c r="N28" s="14"/>
      <c r="O28" s="14"/>
      <c r="P28" s="14"/>
      <c r="Q28" s="14"/>
      <c r="R28" s="14"/>
      <c r="S28" s="14"/>
      <c r="T28" s="14"/>
      <c r="U28" s="14"/>
      <c r="V28" s="14"/>
      <c r="W28" s="14"/>
      <c r="X28" s="14"/>
      <c r="Y28" s="14"/>
      <c r="Z28" s="14"/>
      <c r="AA28" s="14"/>
      <c r="AB28" s="14"/>
      <c r="AC28" s="14"/>
    </row>
    <row r="29" spans="1:29" x14ac:dyDescent="0.2">
      <c r="A29" s="5">
        <v>20</v>
      </c>
      <c r="B29" s="306" t="s">
        <v>52</v>
      </c>
      <c r="C29" s="307"/>
      <c r="D29" s="307"/>
      <c r="E29" s="14">
        <f>TEMPLATE_Table2!C29-'Pub0222'!E29</f>
        <v>1.2000000000000455E-2</v>
      </c>
      <c r="F29" s="14">
        <f>TEMPLATE_Table2!D29-'Pub0222'!F29</f>
        <v>3.8999999999987267E-2</v>
      </c>
      <c r="G29" s="14">
        <f>TEMPLATE_Table2!E29-'Pub0222'!G29</f>
        <v>2.2999999999996135E-2</v>
      </c>
      <c r="H29" s="14">
        <f>TEMPLATE_Table2!F29-'Pub0222'!H29</f>
        <v>-2.4999999999977263E-2</v>
      </c>
      <c r="I29" s="14">
        <f>TEMPLATE_Table2!G29-'Pub0222'!I29</f>
        <v>3.7000000000006139E-2</v>
      </c>
      <c r="J29" s="14">
        <f>TEMPLATE_Table2!H29-'Pub0222'!J29</f>
        <v>-1.5999999999991132E-2</v>
      </c>
      <c r="K29" s="14">
        <f>TEMPLATE_Table2!I29-'Pub0222'!K29</f>
        <v>-7.9999999999813554E-3</v>
      </c>
      <c r="L29" s="14">
        <f>TEMPLATE_Table2!J29-'Pub0222'!L29</f>
        <v>-4.4000000000039563E-2</v>
      </c>
      <c r="M29" s="14">
        <f>TEMPLATE_Table2!K29-'Pub0222'!M29</f>
        <v>8.0000000000381988E-3</v>
      </c>
      <c r="N29" s="14">
        <f>TEMPLATE_Table2!L29-'Pub0222'!N29</f>
        <v>0</v>
      </c>
      <c r="O29" s="14">
        <f>TEMPLATE_Table2!M29-'Pub0222'!O29</f>
        <v>-9.9999999999909051E-3</v>
      </c>
      <c r="P29" s="14">
        <f>TEMPLATE_Table2!N29-'Pub0222'!P29</f>
        <v>-3.8999999999987267E-2</v>
      </c>
      <c r="Q29" s="14">
        <f>TEMPLATE_Table2!O29-'Pub0222'!Q29</f>
        <v>3.8000000000010914E-2</v>
      </c>
      <c r="R29" s="14">
        <f>TEMPLATE_Table2!P29-'Pub0222'!R29</f>
        <v>-4.4000000000039563E-2</v>
      </c>
      <c r="S29" s="14">
        <f>TEMPLATE_Table2!Q29-'Pub0222'!S29</f>
        <v>-3.999999999962256E-3</v>
      </c>
      <c r="T29" s="14">
        <f>TEMPLATE_Table2!R29-'Pub0222'!T29</f>
        <v>-3.5000000000025011E-2</v>
      </c>
      <c r="U29" s="14">
        <f>TEMPLATE_Table2!S29-'Pub0222'!U29</f>
        <v>-3.8999999999987267E-2</v>
      </c>
      <c r="V29" s="14">
        <f>TEMPLATE_Table2!T29-'Pub0222'!V29</f>
        <v>2.1000000000015007E-2</v>
      </c>
      <c r="W29" s="14">
        <f>TEMPLATE_Table2!U29-'Pub0222'!W29</f>
        <v>3.5999999999944521E-2</v>
      </c>
      <c r="X29" s="14">
        <f>TEMPLATE_Table2!V29-'Pub0222'!X29</f>
        <v>2.2000000000048203E-2</v>
      </c>
      <c r="Y29" s="14">
        <f ca="1">TEMPLATE_Table2!W29-'Pub0222'!Y29</f>
        <v>1.3000000000033651E-2</v>
      </c>
      <c r="Z29" s="14">
        <f ca="1">IF(OR(TEMPLATE_Table2!X29="n.a.", TEMPLATE_Table2!X29="..."), "NA", TEMPLATE_Table2!X29-'Pub0222'!Z29)</f>
        <v>6.0000000000286491E-3</v>
      </c>
      <c r="AA29" s="14"/>
      <c r="AB29" s="14"/>
      <c r="AC29" s="14"/>
    </row>
    <row r="30" spans="1:29" x14ac:dyDescent="0.2">
      <c r="A30" s="5"/>
      <c r="C30" s="3"/>
      <c r="D30" s="3"/>
      <c r="E30" s="14"/>
      <c r="F30" s="14"/>
      <c r="G30" s="14"/>
      <c r="H30" s="14"/>
      <c r="I30" s="14"/>
      <c r="J30" s="14"/>
      <c r="K30" s="14"/>
      <c r="L30" s="14"/>
      <c r="M30" s="14"/>
      <c r="N30" s="14"/>
      <c r="O30" s="14"/>
      <c r="P30" s="14"/>
      <c r="Q30" s="14"/>
      <c r="R30" s="14"/>
      <c r="S30" s="14"/>
      <c r="T30" s="14"/>
      <c r="U30" s="14"/>
      <c r="V30" s="14"/>
      <c r="W30" s="14"/>
      <c r="X30" s="14"/>
      <c r="Y30" s="14"/>
      <c r="Z30" s="14"/>
      <c r="AA30" s="14"/>
      <c r="AB30" s="14"/>
      <c r="AC30" s="14"/>
    </row>
    <row r="31" spans="1:29" ht="14.25" x14ac:dyDescent="0.2">
      <c r="A31" s="5">
        <v>21</v>
      </c>
      <c r="B31" s="3" t="s">
        <v>55</v>
      </c>
      <c r="C31" s="3"/>
      <c r="D31" s="3"/>
      <c r="E31" s="14">
        <f>TEMPLATE_Table2!C31-'Pub0222'!E31</f>
        <v>-3.6000000000058208E-2</v>
      </c>
      <c r="F31" s="14">
        <f>TEMPLATE_Table2!D31-'Pub0222'!F31</f>
        <v>3.8000000000010914E-2</v>
      </c>
      <c r="G31" s="14">
        <f>TEMPLATE_Table2!E31-'Pub0222'!G31</f>
        <v>-5.0000000000181899E-2</v>
      </c>
      <c r="H31" s="14">
        <f>TEMPLATE_Table2!F31-'Pub0222'!H31</f>
        <v>1.0000000002037268E-3</v>
      </c>
      <c r="I31" s="14">
        <f>TEMPLATE_Table2!G31-'Pub0222'!I31</f>
        <v>-1.9999999999527063E-3</v>
      </c>
      <c r="J31" s="14">
        <f>TEMPLATE_Table2!H31-'Pub0222'!J31</f>
        <v>9.0000000000145519E-3</v>
      </c>
      <c r="K31" s="14">
        <f>TEMPLATE_Table2!I31-'Pub0222'!K31</f>
        <v>3.4000000000560249E-2</v>
      </c>
      <c r="L31" s="14">
        <f>TEMPLATE_Table2!J31-'Pub0222'!L31</f>
        <v>1.9000000000232831E-2</v>
      </c>
      <c r="M31" s="14">
        <f>TEMPLATE_Table2!K31-'Pub0222'!M31</f>
        <v>-4.3000000000574801E-2</v>
      </c>
      <c r="N31" s="14">
        <f>TEMPLATE_Table2!L31-'Pub0222'!N31</f>
        <v>1.2000000000625732E-2</v>
      </c>
      <c r="O31" s="14">
        <f>TEMPLATE_Table2!M31-'Pub0222'!O31</f>
        <v>-9.999999999308784E-3</v>
      </c>
      <c r="P31" s="14">
        <f>TEMPLATE_Table2!N31-'Pub0222'!P31</f>
        <v>-2.9999999999745341E-2</v>
      </c>
      <c r="Q31" s="14">
        <f>TEMPLATE_Table2!O31-'Pub0222'!Q31</f>
        <v>4.6000000000276486E-2</v>
      </c>
      <c r="R31" s="14">
        <f>TEMPLATE_Table2!P31-'Pub0222'!R31</f>
        <v>-5.0000000001091394E-3</v>
      </c>
      <c r="S31" s="14">
        <f>TEMPLATE_Table2!Q31-'Pub0222'!S31</f>
        <v>-2.8999999999541615E-2</v>
      </c>
      <c r="T31" s="14">
        <f>TEMPLATE_Table2!R31-'Pub0222'!T31</f>
        <v>-2.400000000034197E-2</v>
      </c>
      <c r="U31" s="14">
        <f>TEMPLATE_Table2!S31-'Pub0222'!U31</f>
        <v>-1.2999999999919964E-2</v>
      </c>
      <c r="V31" s="14">
        <f>TEMPLATE_Table2!T31-'Pub0222'!V31</f>
        <v>-3.0999999999949068E-2</v>
      </c>
      <c r="W31" s="14">
        <f>TEMPLATE_Table2!U31-'Pub0222'!W31</f>
        <v>2.5999999999839929E-2</v>
      </c>
      <c r="X31" s="14">
        <f>TEMPLATE_Table2!V31-'Pub0222'!X31</f>
        <v>-1.5000000000327418E-2</v>
      </c>
      <c r="Y31" s="14">
        <f ca="1">TEMPLATE_Table2!W31-'Pub0222'!Y31</f>
        <v>4.3999999999869033E-2</v>
      </c>
      <c r="Z31" s="14" t="str">
        <f ca="1">IF(OR(TEMPLATE_Table2!X31="n.a.", TEMPLATE_Table2!X31="..."), "NA", TEMPLATE_Table2!X31-'Pub0222'!Z31)</f>
        <v>NA</v>
      </c>
      <c r="AA31" s="14"/>
      <c r="AB31" s="14"/>
      <c r="AC31" s="14"/>
    </row>
    <row r="32" spans="1:29" ht="14.25" x14ac:dyDescent="0.2">
      <c r="A32" s="5">
        <v>22</v>
      </c>
      <c r="B32" s="3" t="s">
        <v>56</v>
      </c>
      <c r="C32" s="3"/>
      <c r="D32" s="3"/>
      <c r="E32" s="14">
        <f>TEMPLATE_Table2!C32-'Pub0222'!E32</f>
        <v>0</v>
      </c>
      <c r="F32" s="14">
        <f>TEMPLATE_Table2!D32-'Pub0222'!F32</f>
        <v>0</v>
      </c>
      <c r="G32" s="14">
        <f>TEMPLATE_Table2!E32-'Pub0222'!G32</f>
        <v>0</v>
      </c>
      <c r="H32" s="14">
        <f>TEMPLATE_Table2!F32-'Pub0222'!H32</f>
        <v>0</v>
      </c>
      <c r="I32" s="14">
        <f>TEMPLATE_Table2!G32-'Pub0222'!I32</f>
        <v>0</v>
      </c>
      <c r="J32" s="14">
        <f>TEMPLATE_Table2!H32-'Pub0222'!J32</f>
        <v>0</v>
      </c>
      <c r="K32" s="14">
        <f>TEMPLATE_Table2!I32-'Pub0222'!K32</f>
        <v>0</v>
      </c>
      <c r="L32" s="14">
        <f>TEMPLATE_Table2!J32-'Pub0222'!L32</f>
        <v>1.0000000000331966E-3</v>
      </c>
      <c r="M32" s="14">
        <f>TEMPLATE_Table2!K32-'Pub0222'!M32</f>
        <v>-4.0999999999939973E-2</v>
      </c>
      <c r="N32" s="14">
        <f>TEMPLATE_Table2!L32-'Pub0222'!N32</f>
        <v>2.0000000000663931E-3</v>
      </c>
      <c r="O32" s="14">
        <f>TEMPLATE_Table2!M32-'Pub0222'!O32</f>
        <v>-1.1000000000024102E-2</v>
      </c>
      <c r="P32" s="14">
        <f>TEMPLATE_Table2!N32-'Pub0222'!P32</f>
        <v>-4.8999999999978172E-2</v>
      </c>
      <c r="Q32" s="14">
        <f>TEMPLATE_Table2!O32-'Pub0222'!Q32</f>
        <v>5.9999999999718057E-3</v>
      </c>
      <c r="R32" s="14">
        <f>TEMPLATE_Table2!P32-'Pub0222'!R32</f>
        <v>3.1000000000005912E-2</v>
      </c>
      <c r="S32" s="14">
        <f>TEMPLATE_Table2!Q32-'Pub0222'!S32</f>
        <v>-4.5000000000015916E-2</v>
      </c>
      <c r="T32" s="14">
        <f>TEMPLATE_Table2!R32-'Pub0222'!T32</f>
        <v>-2.2999999999967713E-2</v>
      </c>
      <c r="U32" s="14">
        <f>TEMPLATE_Table2!S32-'Pub0222'!U32</f>
        <v>6.9000000000016826E-2</v>
      </c>
      <c r="V32" s="14">
        <f>TEMPLATE_Table2!T32-'Pub0222'!V32</f>
        <v>-1.3000000000033651E-2</v>
      </c>
      <c r="W32" s="14">
        <f>TEMPLATE_Table2!U32-'Pub0222'!W32</f>
        <v>-2.299999999991087E-2</v>
      </c>
      <c r="X32" s="14">
        <f>TEMPLATE_Table2!V32-'Pub0222'!X32</f>
        <v>4.9999999999954525E-3</v>
      </c>
      <c r="Y32" s="14">
        <f ca="1">TEMPLATE_Table2!W32-'Pub0222'!Y32</f>
        <v>-8.0000000000381988E-3</v>
      </c>
      <c r="Z32" s="14" t="str">
        <f ca="1">IF(OR(TEMPLATE_Table2!X32="n.a.", TEMPLATE_Table2!X32="..."), "NA", TEMPLATE_Table2!X32-'Pub0222'!Z32)</f>
        <v>NA</v>
      </c>
      <c r="AA32" s="14"/>
      <c r="AB32" s="14"/>
      <c r="AC32" s="14"/>
    </row>
    <row r="33" spans="1:29" x14ac:dyDescent="0.2">
      <c r="A33" s="5">
        <v>23</v>
      </c>
      <c r="B33" s="3" t="s">
        <v>9</v>
      </c>
      <c r="C33" s="3"/>
      <c r="D33" s="3"/>
      <c r="E33" s="14">
        <f>TEMPLATE_Table2!C33-'Pub0222'!E33</f>
        <v>1.6999999999825377E-2</v>
      </c>
      <c r="F33" s="14">
        <f>TEMPLATE_Table2!D33-'Pub0222'!F33</f>
        <v>2.200000000016189E-2</v>
      </c>
      <c r="G33" s="14">
        <f>TEMPLATE_Table2!E33-'Pub0222'!G33</f>
        <v>-4.0000000003601599E-3</v>
      </c>
      <c r="H33" s="14">
        <f>TEMPLATE_Table2!F33-'Pub0222'!H33</f>
        <v>-2.5999999999839929E-2</v>
      </c>
      <c r="I33" s="14">
        <f>TEMPLATE_Table2!G33-'Pub0222'!I33</f>
        <v>4.3000000000120053E-2</v>
      </c>
      <c r="J33" s="14">
        <f>TEMPLATE_Table2!H33-'Pub0222'!J33</f>
        <v>4.5999999999821739E-2</v>
      </c>
      <c r="K33" s="14">
        <f>TEMPLATE_Table2!I33-'Pub0222'!K33</f>
        <v>3.6999999999807187E-2</v>
      </c>
      <c r="L33" s="14">
        <f>TEMPLATE_Table2!J33-'Pub0222'!L33</f>
        <v>-1.299999999901047E-2</v>
      </c>
      <c r="M33" s="14">
        <f>TEMPLATE_Table2!K33-'Pub0222'!M33</f>
        <v>4.7999999999774445E-2</v>
      </c>
      <c r="N33" s="14">
        <f>TEMPLATE_Table2!L33-'Pub0222'!N33</f>
        <v>4.3999999999869033E-2</v>
      </c>
      <c r="O33" s="14">
        <f>TEMPLATE_Table2!M33-'Pub0222'!O33</f>
        <v>7.000000000516593E-3</v>
      </c>
      <c r="P33" s="14">
        <f>TEMPLATE_Table2!N33-'Pub0222'!P33</f>
        <v>6.8000000000211003E-2</v>
      </c>
      <c r="Q33" s="14">
        <f>TEMPLATE_Table2!O33-'Pub0222'!Q33</f>
        <v>-1.1000000000422006E-2</v>
      </c>
      <c r="R33" s="14">
        <f>TEMPLATE_Table2!P33-'Pub0222'!R33</f>
        <v>-2.5999999999839929E-2</v>
      </c>
      <c r="S33" s="14">
        <f>TEMPLATE_Table2!Q33-'Pub0222'!S33</f>
        <v>3.0000000006111804E-3</v>
      </c>
      <c r="T33" s="14">
        <f>TEMPLATE_Table2!R33-'Pub0222'!T33</f>
        <v>6.9999999996070983E-3</v>
      </c>
      <c r="U33" s="14">
        <f>TEMPLATE_Table2!S33-'Pub0222'!U33</f>
        <v>7.000000000516593E-3</v>
      </c>
      <c r="V33" s="14">
        <f>TEMPLATE_Table2!T33-'Pub0222'!V33</f>
        <v>9.999999999308784E-3</v>
      </c>
      <c r="W33" s="14">
        <f>TEMPLATE_Table2!U33-'Pub0222'!W33</f>
        <v>-9.0000000000145519E-3</v>
      </c>
      <c r="X33" s="14">
        <f>TEMPLATE_Table2!V33-'Pub0222'!X33</f>
        <v>-4.6999999999570719E-2</v>
      </c>
      <c r="Y33" s="14">
        <f ca="1">TEMPLATE_Table2!W33-'Pub0222'!Y33</f>
        <v>4.500000000007276E-2</v>
      </c>
      <c r="Z33" s="14" t="str">
        <f ca="1">IF(OR(TEMPLATE_Table2!X33="n.a.", TEMPLATE_Table2!X33="..."), "NA", TEMPLATE_Table2!X33-'Pub0222'!Z33)</f>
        <v>NA</v>
      </c>
      <c r="AA33" s="14"/>
      <c r="AB33" s="14"/>
      <c r="AC33" s="14"/>
    </row>
    <row r="34" spans="1:29" x14ac:dyDescent="0.2">
      <c r="A34" s="5">
        <v>24</v>
      </c>
      <c r="B34" s="3" t="s">
        <v>10</v>
      </c>
      <c r="C34" s="3"/>
      <c r="D34" s="3"/>
      <c r="E34" s="14">
        <f>TEMPLATE_Table2!C34-'Pub0222'!E34</f>
        <v>1.0999999999967258E-2</v>
      </c>
      <c r="F34" s="14">
        <f>TEMPLATE_Table2!D34-'Pub0222'!F34</f>
        <v>-4.5000000000015916E-2</v>
      </c>
      <c r="G34" s="14">
        <f>TEMPLATE_Table2!E34-'Pub0222'!G34</f>
        <v>-2.9999999999972715E-2</v>
      </c>
      <c r="H34" s="14">
        <f>TEMPLATE_Table2!F34-'Pub0222'!H34</f>
        <v>-4.9999999999954525E-3</v>
      </c>
      <c r="I34" s="14">
        <f>TEMPLATE_Table2!G34-'Pub0222'!I34</f>
        <v>1.2999999999976808E-2</v>
      </c>
      <c r="J34" s="14">
        <f>TEMPLATE_Table2!H34-'Pub0222'!J34</f>
        <v>-9.0000000000145519E-3</v>
      </c>
      <c r="K34" s="14">
        <f>TEMPLATE_Table2!I34-'Pub0222'!K34</f>
        <v>-4.9999999999954525E-3</v>
      </c>
      <c r="L34" s="14">
        <f>TEMPLATE_Table2!J34-'Pub0222'!L34</f>
        <v>-5.0000000000011369E-2</v>
      </c>
      <c r="M34" s="14">
        <f>TEMPLATE_Table2!K34-'Pub0222'!M34</f>
        <v>3.0000000000029559E-2</v>
      </c>
      <c r="N34" s="14">
        <f>TEMPLATE_Table2!L34-'Pub0222'!N34</f>
        <v>0</v>
      </c>
      <c r="O34" s="14">
        <f>TEMPLATE_Table2!M34-'Pub0222'!O34</f>
        <v>-4.399999999998272E-2</v>
      </c>
      <c r="P34" s="14">
        <f>TEMPLATE_Table2!N34-'Pub0222'!P34</f>
        <v>3.4999999999968168E-2</v>
      </c>
      <c r="Q34" s="14">
        <f>TEMPLATE_Table2!O34-'Pub0222'!Q34</f>
        <v>1.9999999999527063E-3</v>
      </c>
      <c r="R34" s="14">
        <f>TEMPLATE_Table2!P34-'Pub0222'!R34</f>
        <v>-2.7000000000043656E-2</v>
      </c>
      <c r="S34" s="14">
        <f>TEMPLATE_Table2!Q34-'Pub0222'!S34</f>
        <v>-3.7000000000034561E-2</v>
      </c>
      <c r="T34" s="14">
        <f>TEMPLATE_Table2!R34-'Pub0222'!T34</f>
        <v>1.2000000000057298E-2</v>
      </c>
      <c r="U34" s="14">
        <f>TEMPLATE_Table2!S34-'Pub0222'!U34</f>
        <v>-3.4999999999968168E-2</v>
      </c>
      <c r="V34" s="14">
        <f>TEMPLATE_Table2!T34-'Pub0222'!V34</f>
        <v>4.3000000000006366E-2</v>
      </c>
      <c r="W34" s="14">
        <f>TEMPLATE_Table2!U34-'Pub0222'!W34</f>
        <v>1.3000000000033651E-2</v>
      </c>
      <c r="X34" s="14">
        <f>TEMPLATE_Table2!V34-'Pub0222'!X34</f>
        <v>3.6000000000058208E-2</v>
      </c>
      <c r="Y34" s="14">
        <f ca="1">TEMPLATE_Table2!W34-'Pub0222'!Y34</f>
        <v>4.4999999999959073E-2</v>
      </c>
      <c r="Z34" s="14" t="str">
        <f ca="1">IF(OR(TEMPLATE_Table2!X34="n.a.", TEMPLATE_Table2!X34="..."), "NA", TEMPLATE_Table2!X34-'Pub0222'!Z34)</f>
        <v>NA</v>
      </c>
      <c r="AA34" s="14"/>
      <c r="AB34" s="14"/>
      <c r="AC34" s="14"/>
    </row>
    <row r="35" spans="1:29" x14ac:dyDescent="0.2">
      <c r="A35" s="5">
        <v>25</v>
      </c>
      <c r="B35" s="3" t="s">
        <v>11</v>
      </c>
      <c r="C35" s="3"/>
      <c r="D35" s="3"/>
      <c r="E35" s="14">
        <f>TEMPLATE_Table2!C35-'Pub0222'!E35</f>
        <v>6.0000000000854925E-3</v>
      </c>
      <c r="F35" s="14">
        <f>TEMPLATE_Table2!D35-'Pub0222'!F35</f>
        <v>-3.3000000000129148E-2</v>
      </c>
      <c r="G35" s="14">
        <f>TEMPLATE_Table2!E35-'Pub0222'!G35</f>
        <v>-7.4000000000069122E-2</v>
      </c>
      <c r="H35" s="14">
        <f>TEMPLATE_Table2!F35-'Pub0222'!H35</f>
        <v>-2.0999999999958163E-2</v>
      </c>
      <c r="I35" s="14">
        <f>TEMPLATE_Table2!G35-'Pub0222'!I35</f>
        <v>2.9999999999972715E-2</v>
      </c>
      <c r="J35" s="14">
        <f>TEMPLATE_Table2!H35-'Pub0222'!J35</f>
        <v>-4.500000000007276E-2</v>
      </c>
      <c r="K35" s="14">
        <f>TEMPLATE_Table2!I35-'Pub0222'!K35</f>
        <v>4.1999999999916326E-2</v>
      </c>
      <c r="L35" s="14">
        <f>TEMPLATE_Table2!J35-'Pub0222'!L35</f>
        <v>3.7000000000716682E-2</v>
      </c>
      <c r="M35" s="14">
        <f>TEMPLATE_Table2!K35-'Pub0222'!M35</f>
        <v>1.7999999999574356E-2</v>
      </c>
      <c r="N35" s="14">
        <f>TEMPLATE_Table2!L35-'Pub0222'!N35</f>
        <v>4.3999999999869033E-2</v>
      </c>
      <c r="O35" s="14">
        <f>TEMPLATE_Table2!M35-'Pub0222'!O35</f>
        <v>-4.8999999999068677E-2</v>
      </c>
      <c r="P35" s="14">
        <f>TEMPLATE_Table2!N35-'Pub0222'!P35</f>
        <v>3.3000000000356522E-2</v>
      </c>
      <c r="Q35" s="14">
        <f>TEMPLATE_Table2!O35-'Pub0222'!Q35</f>
        <v>-1.3000000000374712E-2</v>
      </c>
      <c r="R35" s="14">
        <f>TEMPLATE_Table2!P35-'Pub0222'!R35</f>
        <v>1.0000000002037268E-3</v>
      </c>
      <c r="S35" s="14">
        <f>TEMPLATE_Table2!Q35-'Pub0222'!S35</f>
        <v>4.0000000000873115E-2</v>
      </c>
      <c r="T35" s="14">
        <f>TEMPLATE_Table2!R35-'Pub0222'!T35</f>
        <v>-5.0000000001091394E-3</v>
      </c>
      <c r="U35" s="14">
        <f>TEMPLATE_Table2!S35-'Pub0222'!U35</f>
        <v>-5.7999999999537977E-2</v>
      </c>
      <c r="V35" s="14">
        <f>TEMPLATE_Table2!T35-'Pub0222'!V35</f>
        <v>-3.3000000000811269E-2</v>
      </c>
      <c r="W35" s="14">
        <f>TEMPLATE_Table2!U35-'Pub0222'!W35</f>
        <v>-2.1999999999479769E-2</v>
      </c>
      <c r="X35" s="14">
        <f>TEMPLATE_Table2!V35-'Pub0222'!X35</f>
        <v>-8.2999999999628926E-2</v>
      </c>
      <c r="Y35" s="14">
        <f ca="1">TEMPLATE_Table2!W35-'Pub0222'!Y35</f>
        <v>0</v>
      </c>
      <c r="Z35" s="14" t="str">
        <f ca="1">IF(OR(TEMPLATE_Table2!X35="n.a.", TEMPLATE_Table2!X35="..."), "NA", TEMPLATE_Table2!X35-'Pub0222'!Z35)</f>
        <v>NA</v>
      </c>
      <c r="AA35" s="14"/>
      <c r="AB35" s="14"/>
      <c r="AC35" s="14"/>
    </row>
    <row r="36" spans="1:29" x14ac:dyDescent="0.2">
      <c r="A36" s="5">
        <v>26</v>
      </c>
      <c r="B36" s="3" t="s">
        <v>12</v>
      </c>
      <c r="C36" s="3"/>
      <c r="D36" s="3"/>
      <c r="E36" s="14">
        <f>TEMPLATE_Table2!C36-'Pub0222'!E36</f>
        <v>3.5000000000025011E-2</v>
      </c>
      <c r="F36" s="14">
        <f>TEMPLATE_Table2!D36-'Pub0222'!F36</f>
        <v>-2.3000000000024556E-2</v>
      </c>
      <c r="G36" s="14">
        <f>TEMPLATE_Table2!E36-'Pub0222'!G36</f>
        <v>3.1000000000062755E-2</v>
      </c>
      <c r="H36" s="14">
        <f>TEMPLATE_Table2!F36-'Pub0222'!H36</f>
        <v>-4.8000000000001819E-2</v>
      </c>
      <c r="I36" s="14">
        <f>TEMPLATE_Table2!G36-'Pub0222'!I36</f>
        <v>1.8000000000029104E-2</v>
      </c>
      <c r="J36" s="14">
        <f>TEMPLATE_Table2!H36-'Pub0222'!J36</f>
        <v>-2.0999999999958163E-2</v>
      </c>
      <c r="K36" s="14">
        <f>TEMPLATE_Table2!I36-'Pub0222'!K36</f>
        <v>4.9999999999954525E-3</v>
      </c>
      <c r="L36" s="14">
        <f>TEMPLATE_Table2!J36-'Pub0222'!L36</f>
        <v>-2.5000000000090949E-2</v>
      </c>
      <c r="M36" s="14">
        <f>TEMPLATE_Table2!K36-'Pub0222'!M36</f>
        <v>4.1999999999916326E-2</v>
      </c>
      <c r="N36" s="14">
        <f>TEMPLATE_Table2!L36-'Pub0222'!N36</f>
        <v>-3.4000000000105501E-2</v>
      </c>
      <c r="O36" s="14">
        <f>TEMPLATE_Table2!M36-'Pub0222'!O36</f>
        <v>3.9999999999054126E-3</v>
      </c>
      <c r="P36" s="14">
        <f>TEMPLATE_Table2!N36-'Pub0222'!P36</f>
        <v>-9.9999999999909051E-3</v>
      </c>
      <c r="Q36" s="14">
        <f>TEMPLATE_Table2!O36-'Pub0222'!Q36</f>
        <v>1.3000000000147338E-2</v>
      </c>
      <c r="R36" s="14">
        <f>TEMPLATE_Table2!P36-'Pub0222'!R36</f>
        <v>3.4000000000105501E-2</v>
      </c>
      <c r="S36" s="14">
        <f>TEMPLATE_Table2!Q36-'Pub0222'!S36</f>
        <v>1.7000000000052751E-2</v>
      </c>
      <c r="T36" s="14">
        <f>TEMPLATE_Table2!R36-'Pub0222'!T36</f>
        <v>2.7000000000043656E-2</v>
      </c>
      <c r="U36" s="14">
        <f>TEMPLATE_Table2!S36-'Pub0222'!U36</f>
        <v>5.0000000000181899E-2</v>
      </c>
      <c r="V36" s="14">
        <f>TEMPLATE_Table2!T36-'Pub0222'!V36</f>
        <v>-4.8999999999978172E-2</v>
      </c>
      <c r="W36" s="14">
        <f>TEMPLATE_Table2!U36-'Pub0222'!W36</f>
        <v>2.1999999999934516E-2</v>
      </c>
      <c r="X36" s="14">
        <f>TEMPLATE_Table2!V36-'Pub0222'!X36</f>
        <v>5.0000000001091394E-3</v>
      </c>
      <c r="Y36" s="14">
        <f ca="1">TEMPLATE_Table2!W36-'Pub0222'!Y36</f>
        <v>-5.9999999998581188E-3</v>
      </c>
      <c r="Z36" s="14" t="str">
        <f ca="1">IF(OR(TEMPLATE_Table2!X36="n.a.", TEMPLATE_Table2!X36="..."), "NA", TEMPLATE_Table2!X36-'Pub0222'!Z36)</f>
        <v>NA</v>
      </c>
      <c r="AA36" s="14"/>
      <c r="AB36" s="14"/>
      <c r="AC36" s="14"/>
    </row>
    <row r="37" spans="1:29" x14ac:dyDescent="0.2">
      <c r="A37" s="5">
        <v>27</v>
      </c>
      <c r="B37" s="3" t="s">
        <v>43</v>
      </c>
      <c r="C37" s="3"/>
      <c r="D37" s="3"/>
      <c r="E37" s="14">
        <f>TEMPLATE_Table2!C37-'Pub0222'!E37</f>
        <v>0</v>
      </c>
      <c r="F37" s="14">
        <f>TEMPLATE_Table2!D37-'Pub0222'!F37</f>
        <v>0</v>
      </c>
      <c r="G37" s="14">
        <f>TEMPLATE_Table2!E37-'Pub0222'!G37</f>
        <v>0</v>
      </c>
      <c r="H37" s="14">
        <f>TEMPLATE_Table2!F37-'Pub0222'!H37</f>
        <v>0</v>
      </c>
      <c r="I37" s="14">
        <f>TEMPLATE_Table2!G37-'Pub0222'!I37</f>
        <v>0</v>
      </c>
      <c r="J37" s="14">
        <f>TEMPLATE_Table2!H37-'Pub0222'!J37</f>
        <v>0</v>
      </c>
      <c r="K37" s="14">
        <f>TEMPLATE_Table2!I37-'Pub0222'!K37</f>
        <v>0</v>
      </c>
      <c r="L37" s="14">
        <f>TEMPLATE_Table2!J37-'Pub0222'!L37</f>
        <v>0</v>
      </c>
      <c r="M37" s="159" t="e">
        <f>IF(OR(TEMPLATE_Table2!K37="n.a.", TEMPLATE_Table2!K37="..."), "NA", TEMPLATE_Table2!K37-'Pub0222'!M37)</f>
        <v>#VALUE!</v>
      </c>
      <c r="N37" s="159" t="e">
        <f>IF(OR(TEMPLATE_Table2!L37="n.a.", TEMPLATE_Table2!L37="..."), "NA", TEMPLATE_Table2!L37-'Pub0222'!N37)</f>
        <v>#VALUE!</v>
      </c>
      <c r="O37" s="159" t="e">
        <f>IF(OR(TEMPLATE_Table2!M37="n.a.", TEMPLATE_Table2!M37="..."), "NA", TEMPLATE_Table2!M37-'Pub0222'!O37)</f>
        <v>#VALUE!</v>
      </c>
      <c r="P37" s="159" t="e">
        <f>IF(OR(TEMPLATE_Table2!N37="n.a.", TEMPLATE_Table2!N37="..."), "NA", TEMPLATE_Table2!N37-'Pub0222'!P37)</f>
        <v>#VALUE!</v>
      </c>
      <c r="Q37" s="159" t="e">
        <f>IF(OR(TEMPLATE_Table2!O37="n.a.", TEMPLATE_Table2!O37="..."), "NA", TEMPLATE_Table2!O37-'Pub0222'!Q37)</f>
        <v>#VALUE!</v>
      </c>
      <c r="R37" s="159" t="e">
        <f>IF(OR(TEMPLATE_Table2!P37="n.a.", TEMPLATE_Table2!P37="..."), "NA", TEMPLATE_Table2!P37-'Pub0222'!R37)</f>
        <v>#VALUE!</v>
      </c>
      <c r="S37" s="159" t="e">
        <f>IF(OR(TEMPLATE_Table2!Q37="n.a.", TEMPLATE_Table2!Q37="..."), "NA", TEMPLATE_Table2!Q37-'Pub0222'!S37)</f>
        <v>#VALUE!</v>
      </c>
      <c r="T37" s="159" t="e">
        <f>IF(OR(TEMPLATE_Table2!R37="n.a.", TEMPLATE_Table2!R37="..."), "NA", TEMPLATE_Table2!R37-'Pub0222'!T37)</f>
        <v>#VALUE!</v>
      </c>
      <c r="U37" s="159" t="e">
        <f>IF(OR(TEMPLATE_Table2!S37="n.a.", TEMPLATE_Table2!S37="..."), "NA", TEMPLATE_Table2!S37-'Pub0222'!U37)</f>
        <v>#VALUE!</v>
      </c>
      <c r="V37" s="159" t="e">
        <f>IF(OR(TEMPLATE_Table2!T37="n.a.", TEMPLATE_Table2!T37="..."), "NA", TEMPLATE_Table2!T37-'Pub0222'!V37)</f>
        <v>#VALUE!</v>
      </c>
      <c r="W37" s="159" t="e">
        <f>IF(OR(TEMPLATE_Table2!U37="n.a.", TEMPLATE_Table2!U37="..."), "NA", TEMPLATE_Table2!U37-'Pub0222'!W37)</f>
        <v>#VALUE!</v>
      </c>
      <c r="X37" s="159" t="e">
        <f>IF(OR(TEMPLATE_Table2!V37="n.a.", TEMPLATE_Table2!V37="..."), "NA", TEMPLATE_Table2!V37-'Pub0222'!X37)</f>
        <v>#VALUE!</v>
      </c>
      <c r="Y37" s="159" t="e">
        <f ca="1">IF(OR(TEMPLATE_Table2!W37="n.a.", TEMPLATE_Table2!W37="..."), "NA", TEMPLATE_Table2!W37-'Pub0222'!Y37)</f>
        <v>#VALUE!</v>
      </c>
      <c r="Z37" s="159" t="str">
        <f ca="1">IF(OR(TEMPLATE_Table2!X37="n.a.", TEMPLATE_Table2!X37="..."), "NA", TEMPLATE_Table2!X37-'Pub0222'!Z37)</f>
        <v>NA</v>
      </c>
      <c r="AA37" s="14"/>
      <c r="AB37" s="14"/>
      <c r="AC37" s="14"/>
    </row>
    <row r="38" spans="1:29" x14ac:dyDescent="0.2">
      <c r="A38" s="5"/>
      <c r="B38" s="3"/>
      <c r="C38" s="3"/>
      <c r="D38" s="3"/>
      <c r="E38" s="14"/>
      <c r="F38" s="14"/>
      <c r="G38" s="14"/>
      <c r="H38" s="14"/>
      <c r="I38" s="14"/>
      <c r="J38" s="14"/>
      <c r="K38" s="14"/>
      <c r="L38" s="14"/>
      <c r="M38" s="14"/>
      <c r="N38" s="14"/>
      <c r="O38" s="14"/>
      <c r="P38" s="14"/>
      <c r="Q38" s="14"/>
      <c r="R38" s="14"/>
      <c r="S38" s="14"/>
      <c r="T38" s="14"/>
      <c r="U38" s="14"/>
      <c r="V38" s="14"/>
      <c r="W38" s="14"/>
      <c r="X38" s="14"/>
      <c r="Y38" s="14"/>
      <c r="Z38" s="14"/>
      <c r="AA38" s="14"/>
      <c r="AB38" s="14"/>
      <c r="AC38" s="14"/>
    </row>
    <row r="39" spans="1:29" x14ac:dyDescent="0.2">
      <c r="A39" s="5">
        <v>28</v>
      </c>
      <c r="B39" s="33" t="s">
        <v>36</v>
      </c>
      <c r="C39" s="3"/>
      <c r="D39" s="3"/>
      <c r="E39" s="14">
        <f>TEMPLATE_Table2!C39-'Pub0222'!E39</f>
        <v>2.2999999999996135E-2</v>
      </c>
      <c r="F39" s="14">
        <f>TEMPLATE_Table2!D39-'Pub0222'!F39</f>
        <v>4.5000000000015916E-2</v>
      </c>
      <c r="G39" s="14">
        <f>TEMPLATE_Table2!E39-'Pub0222'!G39</f>
        <v>-4.7999999999973397E-2</v>
      </c>
      <c r="H39" s="14">
        <f>TEMPLATE_Table2!F39-'Pub0222'!H39</f>
        <v>-2.199999999999136E-2</v>
      </c>
      <c r="I39" s="14">
        <f>TEMPLATE_Table2!G39-'Pub0222'!I39</f>
        <v>-4.9000000000006594E-2</v>
      </c>
      <c r="J39" s="14">
        <f>TEMPLATE_Table2!H39-'Pub0222'!J39</f>
        <v>3.7999999999982492E-2</v>
      </c>
      <c r="K39" s="14">
        <f>TEMPLATE_Table2!I39-'Pub0222'!K39</f>
        <v>-2.4000000000029331E-2</v>
      </c>
      <c r="L39" s="14">
        <f>TEMPLATE_Table2!J39-'Pub0222'!L39</f>
        <v>4.4000000000039563E-2</v>
      </c>
      <c r="M39" s="14">
        <f>TEMPLATE_Table2!K39-'Pub0222'!M39</f>
        <v>4.399999999998272E-2</v>
      </c>
      <c r="N39" s="14">
        <f>TEMPLATE_Table2!L39-'Pub0222'!N39</f>
        <v>1.799999999997226E-2</v>
      </c>
      <c r="O39" s="14">
        <f>TEMPLATE_Table2!M39-'Pub0222'!O39</f>
        <v>-4.9000000000035016E-2</v>
      </c>
      <c r="P39" s="14">
        <f>TEMPLATE_Table2!N39-'Pub0222'!P39</f>
        <v>-3.999999999962256E-3</v>
      </c>
      <c r="Q39" s="14">
        <f>TEMPLATE_Table2!O39-'Pub0222'!Q39</f>
        <v>4.399999999998272E-2</v>
      </c>
      <c r="R39" s="14">
        <f>TEMPLATE_Table2!P39-'Pub0222'!R39</f>
        <v>-3.3999999999934971E-2</v>
      </c>
      <c r="S39" s="14">
        <f>TEMPLATE_Table2!Q39-'Pub0222'!S39</f>
        <v>4.9000000000035016E-2</v>
      </c>
      <c r="T39" s="14">
        <f>TEMPLATE_Table2!R39-'Pub0222'!T39</f>
        <v>-2.6999999999986812E-2</v>
      </c>
      <c r="U39" s="14">
        <f>TEMPLATE_Table2!S39-'Pub0222'!U39</f>
        <v>-1.7000000000052751E-2</v>
      </c>
      <c r="V39" s="14">
        <f>TEMPLATE_Table2!T39-'Pub0222'!V39</f>
        <v>-2.9999999999859028E-3</v>
      </c>
      <c r="W39" s="14">
        <f>TEMPLATE_Table2!U39-'Pub0222'!W39</f>
        <v>-2.6000000000067303E-2</v>
      </c>
      <c r="X39" s="14">
        <f>TEMPLATE_Table2!V39-'Pub0222'!X39</f>
        <v>-4.3000000000120053E-2</v>
      </c>
      <c r="Y39" s="14">
        <f ca="1">TEMPLATE_Table2!W39-'Pub0222'!Y39</f>
        <v>2.6000000000067303E-2</v>
      </c>
      <c r="Z39" s="14">
        <f ca="1">IF(OR(TEMPLATE_Table2!X39="n.a.", TEMPLATE_Table2!X39="..."), "NA", TEMPLATE_Table2!X39-'Pub0222'!Z39)</f>
        <v>3.4999999999968168E-2</v>
      </c>
      <c r="AA39" s="14"/>
      <c r="AB39" s="14"/>
      <c r="AC39" s="14"/>
    </row>
    <row r="40" spans="1:29" x14ac:dyDescent="0.2">
      <c r="A40" s="5">
        <v>29</v>
      </c>
      <c r="B40" s="3" t="s">
        <v>50</v>
      </c>
      <c r="C40" s="3"/>
      <c r="D40" s="3"/>
      <c r="E40" s="14">
        <f>TEMPLATE_Table2!C40-'Pub0222'!E40</f>
        <v>-2.3000000000024556E-2</v>
      </c>
      <c r="F40" s="14">
        <f>TEMPLATE_Table2!D40-'Pub0222'!F40</f>
        <v>-4.9999999999982947E-2</v>
      </c>
      <c r="G40" s="14">
        <f>TEMPLATE_Table2!E40-'Pub0222'!G40</f>
        <v>4.0000000000020464E-2</v>
      </c>
      <c r="H40" s="14">
        <f>TEMPLATE_Table2!F40-'Pub0222'!H40</f>
        <v>8.0000000000097771E-3</v>
      </c>
      <c r="I40" s="14">
        <f>TEMPLATE_Table2!G40-'Pub0222'!I40</f>
        <v>-2.0000000000010232E-2</v>
      </c>
      <c r="J40" s="14">
        <f>TEMPLATE_Table2!H40-'Pub0222'!J40</f>
        <v>3.9999999999906777E-3</v>
      </c>
      <c r="K40" s="14">
        <f>TEMPLATE_Table2!I40-'Pub0222'!K40</f>
        <v>-2.0000000000010232E-2</v>
      </c>
      <c r="L40" s="14">
        <f>TEMPLATE_Table2!J40-'Pub0222'!L40</f>
        <v>-2.4999999999977263E-2</v>
      </c>
      <c r="M40" s="14">
        <f>TEMPLATE_Table2!K40-'Pub0222'!M40</f>
        <v>2.5000000000034106E-2</v>
      </c>
      <c r="N40" s="14">
        <f>TEMPLATE_Table2!L40-'Pub0222'!N40</f>
        <v>-4.5999999999992269E-2</v>
      </c>
      <c r="O40" s="14">
        <f>TEMPLATE_Table2!M40-'Pub0222'!O40</f>
        <v>1.0999999999967258E-2</v>
      </c>
      <c r="P40" s="14">
        <f>TEMPLATE_Table2!N40-'Pub0222'!P40</f>
        <v>-3.4999999999968168E-2</v>
      </c>
      <c r="Q40" s="14">
        <f>TEMPLATE_Table2!O40-'Pub0222'!Q40</f>
        <v>3.8999999999987267E-2</v>
      </c>
      <c r="R40" s="14">
        <f>TEMPLATE_Table2!P40-'Pub0222'!R40</f>
        <v>-3.6000000000001364E-2</v>
      </c>
      <c r="S40" s="14">
        <f>TEMPLATE_Table2!Q40-'Pub0222'!S40</f>
        <v>3.6000000000058208E-2</v>
      </c>
      <c r="T40" s="14">
        <f>TEMPLATE_Table2!R40-'Pub0222'!T40</f>
        <v>-2.9999999999972715E-2</v>
      </c>
      <c r="U40" s="14">
        <f>TEMPLATE_Table2!S40-'Pub0222'!U40</f>
        <v>4.9999999999386091E-3</v>
      </c>
      <c r="V40" s="14">
        <f>TEMPLATE_Table2!T40-'Pub0222'!V40</f>
        <v>-3.1999999999982265E-2</v>
      </c>
      <c r="W40" s="14">
        <f>TEMPLATE_Table2!U40-'Pub0222'!W40</f>
        <v>2.6999999999986812E-2</v>
      </c>
      <c r="X40" s="14">
        <f>TEMPLATE_Table2!V40-'Pub0222'!X40</f>
        <v>1.5999999999849024E-2</v>
      </c>
      <c r="Y40" s="14">
        <f ca="1">TEMPLATE_Table2!W40-'Pub0222'!Y40</f>
        <v>-3.7000000000034561E-2</v>
      </c>
      <c r="Z40" s="14">
        <f ca="1">IF(OR(TEMPLATE_Table2!X40="n.a.", TEMPLATE_Table2!X40="..."), "NA", TEMPLATE_Table2!X40-'Pub0222'!Z40)</f>
        <v>3.7999999999954071E-2</v>
      </c>
      <c r="AA40" s="14"/>
      <c r="AB40" s="14"/>
      <c r="AC40" s="14"/>
    </row>
    <row r="41" spans="1:29" x14ac:dyDescent="0.2">
      <c r="A41" s="5">
        <v>30</v>
      </c>
      <c r="B41" s="23" t="s">
        <v>87</v>
      </c>
      <c r="C41" s="3"/>
      <c r="D41" s="3"/>
      <c r="E41" s="14">
        <f>TEMPLATE_Table2!C41-'Pub0222'!E41</f>
        <v>-4.5000000000001705E-2</v>
      </c>
      <c r="F41" s="14">
        <f>TEMPLATE_Table2!D41-'Pub0222'!F41</f>
        <v>-4.1000000000011028E-2</v>
      </c>
      <c r="G41" s="14">
        <f>TEMPLATE_Table2!E41-'Pub0222'!G41</f>
        <v>4.5000000000001705E-2</v>
      </c>
      <c r="H41" s="14">
        <f>TEMPLATE_Table2!F41-'Pub0222'!H41</f>
        <v>2.8999999999996362E-2</v>
      </c>
      <c r="I41" s="14">
        <f>TEMPLATE_Table2!G41-'Pub0222'!I41</f>
        <v>-1.2999999999991019E-2</v>
      </c>
      <c r="J41" s="14">
        <f>TEMPLATE_Table2!H41-'Pub0222'!J41</f>
        <v>3.0000000000001137E-3</v>
      </c>
      <c r="K41" s="14">
        <f>TEMPLATE_Table2!I41-'Pub0222'!K41</f>
        <v>2.9999999999859028E-3</v>
      </c>
      <c r="L41" s="14">
        <f>TEMPLATE_Table2!J41-'Pub0222'!L41</f>
        <v>-1.300000000000523E-2</v>
      </c>
      <c r="M41" s="14">
        <f>TEMPLATE_Table2!K41-'Pub0222'!M41</f>
        <v>3.3999999999991815E-2</v>
      </c>
      <c r="N41" s="14">
        <f>TEMPLATE_Table2!L41-'Pub0222'!N41</f>
        <v>2.6000000000010459E-2</v>
      </c>
      <c r="O41" s="14">
        <f>TEMPLATE_Table2!M41-'Pub0222'!O41</f>
        <v>-5.0000000000011369E-2</v>
      </c>
      <c r="P41" s="14">
        <f>TEMPLATE_Table2!N41-'Pub0222'!P41</f>
        <v>4.1000000000025238E-2</v>
      </c>
      <c r="Q41" s="14">
        <f>TEMPLATE_Table2!O41-'Pub0222'!Q41</f>
        <v>-2.4000000000000909E-2</v>
      </c>
      <c r="R41" s="14">
        <f>TEMPLATE_Table2!P41-'Pub0222'!R41</f>
        <v>-3.1999999999982265E-2</v>
      </c>
      <c r="S41" s="14">
        <f>TEMPLATE_Table2!Q41-'Pub0222'!S41</f>
        <v>3.8000000000010914E-2</v>
      </c>
      <c r="T41" s="14">
        <f>TEMPLATE_Table2!R41-'Pub0222'!T41</f>
        <v>-4.8999999999978172E-2</v>
      </c>
      <c r="U41" s="14">
        <f>TEMPLATE_Table2!S41-'Pub0222'!U41</f>
        <v>7.9999999999813554E-3</v>
      </c>
      <c r="V41" s="14">
        <f>TEMPLATE_Table2!T41-'Pub0222'!V41</f>
        <v>-4.7000000000025466E-2</v>
      </c>
      <c r="W41" s="14">
        <f>TEMPLATE_Table2!U41-'Pub0222'!W41</f>
        <v>3.6999999999977717E-2</v>
      </c>
      <c r="X41" s="14">
        <f>TEMPLATE_Table2!V41-'Pub0222'!X41</f>
        <v>-4.0000000000190994E-3</v>
      </c>
      <c r="Y41" s="14">
        <f ca="1">TEMPLATE_Table2!W41-'Pub0222'!Y41</f>
        <v>3.3000000000015461E-2</v>
      </c>
      <c r="Z41" s="14">
        <f ca="1">IF(OR(TEMPLATE_Table2!X41="n.a.", TEMPLATE_Table2!X41="..."), "NA", TEMPLATE_Table2!X41-'Pub0222'!Z41)</f>
        <v>-4.0000000000020464E-2</v>
      </c>
      <c r="AA41" s="14"/>
      <c r="AB41" s="14"/>
      <c r="AC41" s="14"/>
    </row>
    <row r="42" spans="1:29" x14ac:dyDescent="0.2">
      <c r="A42" s="5">
        <v>31</v>
      </c>
      <c r="B42" s="23" t="s">
        <v>88</v>
      </c>
      <c r="C42" s="3"/>
      <c r="D42" s="3"/>
      <c r="E42" s="14">
        <f>TEMPLATE_Table2!C42-'Pub0222'!E42</f>
        <v>-1.3999999999995794E-2</v>
      </c>
      <c r="F42" s="14">
        <f>TEMPLATE_Table2!D42-'Pub0222'!F42</f>
        <v>2.1000000000000796E-2</v>
      </c>
      <c r="G42" s="14">
        <f>TEMPLATE_Table2!E42-'Pub0222'!G42</f>
        <v>-1.6000000000005343E-2</v>
      </c>
      <c r="H42" s="14">
        <f>TEMPLATE_Table2!F42-'Pub0222'!H42</f>
        <v>2.8999999999996362E-2</v>
      </c>
      <c r="I42" s="14">
        <f>TEMPLATE_Table2!G42-'Pub0222'!I42</f>
        <v>9.9999999999980105E-3</v>
      </c>
      <c r="J42" s="14">
        <f>TEMPLATE_Table2!H42-'Pub0222'!J42</f>
        <v>3.6000000000001364E-2</v>
      </c>
      <c r="K42" s="14">
        <f>TEMPLATE_Table2!I42-'Pub0222'!K42</f>
        <v>-7.9999999999955662E-3</v>
      </c>
      <c r="L42" s="14">
        <f>TEMPLATE_Table2!J42-'Pub0222'!L42</f>
        <v>-3.8000000000010914E-2</v>
      </c>
      <c r="M42" s="14">
        <f>TEMPLATE_Table2!K42-'Pub0222'!M42</f>
        <v>4.2000000000001592E-2</v>
      </c>
      <c r="N42" s="14">
        <f>TEMPLATE_Table2!L42-'Pub0222'!N42</f>
        <v>-4.399999999998272E-2</v>
      </c>
      <c r="O42" s="14">
        <f>TEMPLATE_Table2!M42-'Pub0222'!O42</f>
        <v>-1.9999999999996021E-2</v>
      </c>
      <c r="P42" s="14">
        <f>TEMPLATE_Table2!N42-'Pub0222'!P42</f>
        <v>2.5000000000005684E-2</v>
      </c>
      <c r="Q42" s="14">
        <f>TEMPLATE_Table2!O42-'Pub0222'!Q42</f>
        <v>1.6999999999995907E-2</v>
      </c>
      <c r="R42" s="14">
        <f>TEMPLATE_Table2!P42-'Pub0222'!R42</f>
        <v>2.1999999999998465E-2</v>
      </c>
      <c r="S42" s="14">
        <f>TEMPLATE_Table2!Q42-'Pub0222'!S42</f>
        <v>2.4000000000000909E-2</v>
      </c>
      <c r="T42" s="14">
        <f>TEMPLATE_Table2!R42-'Pub0222'!T42</f>
        <v>3.9999999999977831E-3</v>
      </c>
      <c r="U42" s="14">
        <f>TEMPLATE_Table2!S42-'Pub0222'!U42</f>
        <v>-2.1999999999998465E-2</v>
      </c>
      <c r="V42" s="14">
        <f>TEMPLATE_Table2!T42-'Pub0222'!V42</f>
        <v>6.9999999999978968E-3</v>
      </c>
      <c r="W42" s="14">
        <f>TEMPLATE_Table2!U42-'Pub0222'!W42</f>
        <v>4.9999999999954525E-3</v>
      </c>
      <c r="X42" s="14">
        <f>TEMPLATE_Table2!V42-'Pub0222'!X42</f>
        <v>-1.2000000000000455E-2</v>
      </c>
      <c r="Y42" s="14">
        <f ca="1">TEMPLATE_Table2!W42-'Pub0222'!Y42</f>
        <v>-4.3000000000006366E-2</v>
      </c>
      <c r="Z42" s="14">
        <f ca="1">IF(OR(TEMPLATE_Table2!X42="n.a.", TEMPLATE_Table2!X42="..."), "NA", TEMPLATE_Table2!X42-'Pub0222'!Z42)</f>
        <v>2.3000000000010346E-2</v>
      </c>
      <c r="AA42" s="14"/>
      <c r="AB42" s="14"/>
      <c r="AC42" s="14"/>
    </row>
    <row r="43" spans="1:29" x14ac:dyDescent="0.2">
      <c r="A43" s="5">
        <v>32</v>
      </c>
      <c r="B43" s="23" t="s">
        <v>89</v>
      </c>
      <c r="C43" s="3"/>
      <c r="D43" s="3"/>
      <c r="E43" s="14">
        <f>TEMPLATE_Table2!C43-'Pub0222'!E43</f>
        <v>3.6000000000000032E-2</v>
      </c>
      <c r="F43" s="14">
        <f>TEMPLATE_Table2!D43-'Pub0222'!F43</f>
        <v>-3.0000000000000027E-2</v>
      </c>
      <c r="G43" s="14">
        <f>TEMPLATE_Table2!E43-'Pub0222'!G43</f>
        <v>1.0999999999999899E-2</v>
      </c>
      <c r="H43" s="14">
        <f>TEMPLATE_Table2!F43-'Pub0222'!H43</f>
        <v>-5.0000000000000044E-2</v>
      </c>
      <c r="I43" s="14">
        <f>TEMPLATE_Table2!G43-'Pub0222'!I43</f>
        <v>-1.7000000000000126E-2</v>
      </c>
      <c r="J43" s="14">
        <f>TEMPLATE_Table2!H43-'Pub0222'!J43</f>
        <v>-3.499999999999992E-2</v>
      </c>
      <c r="K43" s="14">
        <f>TEMPLATE_Table2!I43-'Pub0222'!K43</f>
        <v>-1.4999999999999902E-2</v>
      </c>
      <c r="L43" s="14">
        <f>TEMPLATE_Table2!J43-'Pub0222'!L43</f>
        <v>2.6000000000000023E-2</v>
      </c>
      <c r="M43" s="14">
        <f>TEMPLATE_Table2!K43-'Pub0222'!M43</f>
        <v>4.9000000000000155E-2</v>
      </c>
      <c r="N43" s="14">
        <f>TEMPLATE_Table2!L43-'Pub0222'!N43</f>
        <v>-2.8000000000000025E-2</v>
      </c>
      <c r="O43" s="14">
        <f>TEMPLATE_Table2!M43-'Pub0222'!O43</f>
        <v>-1.9000000000000017E-2</v>
      </c>
      <c r="P43" s="14">
        <f>TEMPLATE_Table2!N43-'Pub0222'!P43</f>
        <v>-1.0000000000000009E-3</v>
      </c>
      <c r="Q43" s="14">
        <f>TEMPLATE_Table2!O43-'Pub0222'!Q43</f>
        <v>4.599999999999993E-2</v>
      </c>
      <c r="R43" s="14">
        <f>TEMPLATE_Table2!P43-'Pub0222'!R43</f>
        <v>-2.6000000000000023E-2</v>
      </c>
      <c r="S43" s="14">
        <f>TEMPLATE_Table2!Q43-'Pub0222'!S43</f>
        <v>-2.6000000000000023E-2</v>
      </c>
      <c r="T43" s="14">
        <f>TEMPLATE_Table2!R43-'Pub0222'!T43</f>
        <v>1.5000000000000013E-2</v>
      </c>
      <c r="U43" s="14">
        <f>TEMPLATE_Table2!S43-'Pub0222'!U43</f>
        <v>1.8999999999999989E-2</v>
      </c>
      <c r="V43" s="14">
        <f>TEMPLATE_Table2!T43-'Pub0222'!V43</f>
        <v>7.9999999999999932E-3</v>
      </c>
      <c r="W43" s="14">
        <f>TEMPLATE_Table2!U43-'Pub0222'!W43</f>
        <v>-1.5000000000000013E-2</v>
      </c>
      <c r="X43" s="14">
        <f>TEMPLATE_Table2!V43-'Pub0222'!X43</f>
        <v>3.2000000000000028E-2</v>
      </c>
      <c r="Y43" s="14">
        <f ca="1">TEMPLATE_Table2!W43-'Pub0222'!Y43</f>
        <v>-2.7000000000000024E-2</v>
      </c>
      <c r="Z43" s="14">
        <f ca="1">IF(OR(TEMPLATE_Table2!X43="n.a.", TEMPLATE_Table2!X43="..."), "NA", TEMPLATE_Table2!X43-'Pub0222'!Z43)</f>
        <v>-4.4999999999999984E-2</v>
      </c>
      <c r="AA43" s="14"/>
      <c r="AB43" s="14"/>
      <c r="AC43" s="14"/>
    </row>
    <row r="44" spans="1:29" x14ac:dyDescent="0.2">
      <c r="A44" s="5">
        <v>33</v>
      </c>
      <c r="B44" s="23" t="s">
        <v>90</v>
      </c>
      <c r="C44" s="3"/>
      <c r="D44" s="3"/>
      <c r="E44" s="14">
        <f>TEMPLATE_Table2!C44-'Pub0222'!E44</f>
        <v>4.6000000000000263E-2</v>
      </c>
      <c r="F44" s="14">
        <f>TEMPLATE_Table2!D44-'Pub0222'!F44</f>
        <v>-5.0000000000007816E-3</v>
      </c>
      <c r="G44" s="14">
        <f>TEMPLATE_Table2!E44-'Pub0222'!G44</f>
        <v>1.1999999999999567E-2</v>
      </c>
      <c r="H44" s="14">
        <f>TEMPLATE_Table2!F44-'Pub0222'!H44</f>
        <v>-2.9999999999999361E-2</v>
      </c>
      <c r="I44" s="14">
        <f>TEMPLATE_Table2!G44-'Pub0222'!I44</f>
        <v>-2.8999999999999915E-2</v>
      </c>
      <c r="J44" s="14">
        <f>TEMPLATE_Table2!H44-'Pub0222'!J44</f>
        <v>3.3999999999999808E-2</v>
      </c>
      <c r="K44" s="14">
        <f>TEMPLATE_Table2!I44-'Pub0222'!K44</f>
        <v>-3.9999999999995595E-3</v>
      </c>
      <c r="L44" s="14">
        <f>TEMPLATE_Table2!J44-'Pub0222'!L44</f>
        <v>-3.0999999999999694E-2</v>
      </c>
      <c r="M44" s="14">
        <f>TEMPLATE_Table2!K44-'Pub0222'!M44</f>
        <v>1.9000000000000128E-2</v>
      </c>
      <c r="N44" s="14">
        <f>TEMPLATE_Table2!L44-'Pub0222'!N44</f>
        <v>-3.6000000000000476E-2</v>
      </c>
      <c r="O44" s="14">
        <f>TEMPLATE_Table2!M44-'Pub0222'!O44</f>
        <v>4.0000000000000036E-2</v>
      </c>
      <c r="P44" s="14">
        <f>TEMPLATE_Table2!N44-'Pub0222'!P44</f>
        <v>3.0999999999999694E-2</v>
      </c>
      <c r="Q44" s="14">
        <f>TEMPLATE_Table2!O44-'Pub0222'!Q44</f>
        <v>5.0000000000007816E-3</v>
      </c>
      <c r="R44" s="14">
        <f>TEMPLATE_Table2!P44-'Pub0222'!R44</f>
        <v>1.9999999999997797E-3</v>
      </c>
      <c r="S44" s="14">
        <f>TEMPLATE_Table2!Q44-'Pub0222'!S44</f>
        <v>1.3000000000000789E-2</v>
      </c>
      <c r="T44" s="14">
        <f>TEMPLATE_Table2!R44-'Pub0222'!T44</f>
        <v>3.0000000000001137E-3</v>
      </c>
      <c r="U44" s="14">
        <f>TEMPLATE_Table2!S44-'Pub0222'!U44</f>
        <v>-2.1999999999999353E-2</v>
      </c>
      <c r="V44" s="14">
        <f>TEMPLATE_Table2!T44-'Pub0222'!V44</f>
        <v>2.8999999999999915E-2</v>
      </c>
      <c r="W44" s="14">
        <f>TEMPLATE_Table2!U44-'Pub0222'!W44</f>
        <v>4.7000000000000597E-2</v>
      </c>
      <c r="X44" s="14">
        <f>TEMPLATE_Table2!V44-'Pub0222'!X44</f>
        <v>4.0999999999999481E-2</v>
      </c>
      <c r="Y44" s="14">
        <f ca="1">TEMPLATE_Table2!W44-'Pub0222'!Y44</f>
        <v>-3.6999999999999922E-2</v>
      </c>
      <c r="Z44" s="14">
        <f ca="1">IF(OR(TEMPLATE_Table2!X44="n.a.", TEMPLATE_Table2!X44="..."), "NA", TEMPLATE_Table2!X44-'Pub0222'!Z44)</f>
        <v>-3.0000000000001137E-3</v>
      </c>
      <c r="AA44" s="14"/>
      <c r="AB44" s="14"/>
      <c r="AC44" s="14"/>
    </row>
    <row r="45" spans="1:29" x14ac:dyDescent="0.2">
      <c r="A45" s="5"/>
      <c r="C45" s="3"/>
      <c r="D45" s="3"/>
      <c r="E45" s="14"/>
      <c r="F45" s="14"/>
      <c r="G45" s="14"/>
      <c r="H45" s="14"/>
      <c r="I45" s="14"/>
      <c r="J45" s="14"/>
      <c r="K45" s="14"/>
      <c r="L45" s="14"/>
      <c r="M45" s="14"/>
      <c r="N45" s="14"/>
      <c r="O45" s="14"/>
      <c r="P45" s="14"/>
      <c r="Q45" s="14"/>
      <c r="R45" s="14"/>
      <c r="S45" s="14"/>
      <c r="T45" s="14"/>
      <c r="U45" s="14"/>
      <c r="V45" s="14"/>
      <c r="W45" s="14"/>
      <c r="X45" s="14"/>
      <c r="Y45" s="14"/>
      <c r="Z45" s="14"/>
      <c r="AA45" s="14"/>
      <c r="AB45" s="14"/>
      <c r="AC45" s="14"/>
    </row>
    <row r="46" spans="1:29" x14ac:dyDescent="0.2">
      <c r="A46" s="5">
        <v>34</v>
      </c>
      <c r="B46" s="33" t="s">
        <v>91</v>
      </c>
      <c r="C46" s="3"/>
      <c r="D46" s="3"/>
      <c r="E46" s="14">
        <f>TEMPLATE_Table2!C46-'Pub0222'!E46</f>
        <v>-1.5999999999998238E-2</v>
      </c>
      <c r="F46" s="14">
        <f>TEMPLATE_Table2!D46-'Pub0222'!F46</f>
        <v>4.5000000000001705E-2</v>
      </c>
      <c r="G46" s="14">
        <f>TEMPLATE_Table2!E46-'Pub0222'!G46</f>
        <v>9.9999999999980105E-3</v>
      </c>
      <c r="H46" s="14">
        <f>TEMPLATE_Table2!F46-'Pub0222'!H46</f>
        <v>1.8999999999998352E-2</v>
      </c>
      <c r="I46" s="14">
        <f>TEMPLATE_Table2!G46-'Pub0222'!I46</f>
        <v>3.0999999999998806E-2</v>
      </c>
      <c r="J46" s="14">
        <f>TEMPLATE_Table2!H46-'Pub0222'!J46</f>
        <v>4.5000000000001705E-2</v>
      </c>
      <c r="K46" s="14">
        <f>TEMPLATE_Table2!I46-'Pub0222'!K46</f>
        <v>-4.4000000000011141E-2</v>
      </c>
      <c r="L46" s="14">
        <f>TEMPLATE_Table2!J46-'Pub0222'!L46</f>
        <v>8.0000000000097771E-3</v>
      </c>
      <c r="M46" s="14">
        <f>TEMPLATE_Table2!K46-'Pub0222'!M46</f>
        <v>-1.8000000000000682E-2</v>
      </c>
      <c r="N46" s="14">
        <f>TEMPLATE_Table2!L46-'Pub0222'!N46</f>
        <v>4.6999999999997044E-2</v>
      </c>
      <c r="O46" s="14">
        <f>TEMPLATE_Table2!M46-'Pub0222'!O46</f>
        <v>-4.5000000000001705E-2</v>
      </c>
      <c r="P46" s="14">
        <f>TEMPLATE_Table2!N46-'Pub0222'!P46</f>
        <v>1.5000000000000568E-2</v>
      </c>
      <c r="Q46" s="14">
        <f>TEMPLATE_Table2!O46-'Pub0222'!Q46</f>
        <v>-4.600000000000648E-2</v>
      </c>
      <c r="R46" s="14">
        <f>TEMPLATE_Table2!P46-'Pub0222'!R46</f>
        <v>-3.4999999999996589E-2</v>
      </c>
      <c r="S46" s="14">
        <f>TEMPLATE_Table2!Q46-'Pub0222'!S46</f>
        <v>-1.2000000000000455E-2</v>
      </c>
      <c r="T46" s="14">
        <f>TEMPLATE_Table2!R46-'Pub0222'!T46</f>
        <v>-1.2000000000000455E-2</v>
      </c>
      <c r="U46" s="14">
        <f>TEMPLATE_Table2!S46-'Pub0222'!U46</f>
        <v>-3.1000000000005912E-2</v>
      </c>
      <c r="V46" s="14">
        <f>TEMPLATE_Table2!T46-'Pub0222'!V46</f>
        <v>3.2000000000010687E-2</v>
      </c>
      <c r="W46" s="14">
        <f>TEMPLATE_Table2!U46-'Pub0222'!W46</f>
        <v>2.199999999999136E-2</v>
      </c>
      <c r="X46" s="14">
        <f>TEMPLATE_Table2!V46-'Pub0222'!X46</f>
        <v>-1.300000000000523E-2</v>
      </c>
      <c r="Y46" s="14">
        <f ca="1">TEMPLATE_Table2!W46-'Pub0222'!Y46</f>
        <v>-3.7999999999982492E-2</v>
      </c>
      <c r="Z46" s="14">
        <f ca="1">IF(OR(TEMPLATE_Table2!X46="n.a.", TEMPLATE_Table2!X46="..."), "NA", TEMPLATE_Table2!X46-'Pub0222'!Z46)</f>
        <v>4.399999999998272E-2</v>
      </c>
      <c r="AA46" s="14"/>
      <c r="AB46" s="14"/>
      <c r="AC46" s="14"/>
    </row>
    <row r="47" spans="1:29" x14ac:dyDescent="0.2">
      <c r="A47" s="5"/>
      <c r="C47" s="3"/>
      <c r="D47" s="3"/>
      <c r="E47" s="14"/>
      <c r="F47" s="14"/>
      <c r="G47" s="14"/>
      <c r="H47" s="14"/>
      <c r="I47" s="14"/>
      <c r="J47" s="14"/>
      <c r="K47" s="14"/>
      <c r="L47" s="14"/>
      <c r="M47" s="14"/>
      <c r="N47" s="14"/>
      <c r="O47" s="14"/>
      <c r="P47" s="14"/>
      <c r="Q47" s="14"/>
      <c r="R47" s="14"/>
      <c r="S47" s="14"/>
      <c r="T47" s="14"/>
      <c r="U47" s="14"/>
      <c r="V47" s="14"/>
      <c r="W47" s="14"/>
      <c r="X47" s="14"/>
      <c r="Y47" s="14"/>
      <c r="Z47" s="14"/>
      <c r="AA47" s="14"/>
      <c r="AB47" s="14"/>
      <c r="AC47" s="14"/>
    </row>
    <row r="48" spans="1:29" x14ac:dyDescent="0.2">
      <c r="A48" s="5">
        <v>35</v>
      </c>
      <c r="B48" s="33" t="s">
        <v>92</v>
      </c>
      <c r="C48" s="3"/>
      <c r="D48" s="3"/>
      <c r="E48" s="14">
        <f>TEMPLATE_Table2!C48-'Pub0222'!E48</f>
        <v>-3.8999999999987267E-2</v>
      </c>
      <c r="F48" s="14">
        <f>TEMPLATE_Table2!D48-'Pub0222'!F48</f>
        <v>3.8000000000010914E-2</v>
      </c>
      <c r="G48" s="14">
        <f>TEMPLATE_Table2!E48-'Pub0222'!G48</f>
        <v>2.1999999999934516E-2</v>
      </c>
      <c r="H48" s="14">
        <f>TEMPLATE_Table2!F48-'Pub0222'!H48</f>
        <v>1.5000000000100044E-2</v>
      </c>
      <c r="I48" s="14">
        <f>TEMPLATE_Table2!G48-'Pub0222'!I48</f>
        <v>3.5999999999830834E-2</v>
      </c>
      <c r="J48" s="14">
        <f>TEMPLATE_Table2!H48-'Pub0222'!J48</f>
        <v>-5.9999999998581188E-3</v>
      </c>
      <c r="K48" s="14">
        <f>TEMPLATE_Table2!I48-'Pub0222'!K48</f>
        <v>-1.4999999999872671E-2</v>
      </c>
      <c r="L48" s="14">
        <f>TEMPLATE_Table2!J48-'Pub0222'!L48</f>
        <v>-3.6000000000058208E-2</v>
      </c>
      <c r="M48" s="14">
        <f>TEMPLATE_Table2!K48-'Pub0222'!M48</f>
        <v>-1.4999999999872671E-2</v>
      </c>
      <c r="N48" s="14">
        <f>TEMPLATE_Table2!L48-'Pub0222'!N48</f>
        <v>0</v>
      </c>
      <c r="O48" s="14">
        <f>TEMPLATE_Table2!M48-'Pub0222'!O48</f>
        <v>-1.0000000002037268E-3</v>
      </c>
      <c r="P48" s="14">
        <f>TEMPLATE_Table2!N48-'Pub0222'!P48</f>
        <v>-3.4000000000105501E-2</v>
      </c>
      <c r="Q48" s="14">
        <f>TEMPLATE_Table2!O48-'Pub0222'!Q48</f>
        <v>-2.3000000000138243E-2</v>
      </c>
      <c r="R48" s="14">
        <f>TEMPLATE_Table2!P48-'Pub0222'!R48</f>
        <v>1.1999999999716238E-2</v>
      </c>
      <c r="S48" s="14">
        <f>TEMPLATE_Table2!Q48-'Pub0222'!S48</f>
        <v>2.7000000000043656E-2</v>
      </c>
      <c r="T48" s="14">
        <f>TEMPLATE_Table2!R48-'Pub0222'!T48</f>
        <v>1.6000000000076398E-2</v>
      </c>
      <c r="U48" s="14">
        <f>TEMPLATE_Table2!S48-'Pub0222'!U48</f>
        <v>-1.9999999999527063E-3</v>
      </c>
      <c r="V48" s="14">
        <f>TEMPLATE_Table2!T48-'Pub0222'!V48</f>
        <v>-4.1999999999916326E-2</v>
      </c>
      <c r="W48" s="14">
        <f>TEMPLATE_Table2!U48-'Pub0222'!W48</f>
        <v>-4.9999999999727152E-2</v>
      </c>
      <c r="X48" s="14">
        <f>TEMPLATE_Table2!V48-'Pub0222'!X48</f>
        <v>-2.1999999999934516E-2</v>
      </c>
      <c r="Y48" s="14">
        <f ca="1">TEMPLATE_Table2!W48-'Pub0222'!Y48</f>
        <v>3.9999999999054126E-3</v>
      </c>
      <c r="Z48" s="14">
        <f ca="1">IF(OR(TEMPLATE_Table2!X48="n.a.", TEMPLATE_Table2!X48="..."), "NA", TEMPLATE_Table2!X48-'Pub0222'!Z48)</f>
        <v>3.7000000000261934E-2</v>
      </c>
      <c r="AA48" s="14"/>
      <c r="AB48" s="14"/>
      <c r="AC48" s="14"/>
    </row>
    <row r="49" spans="1:29" x14ac:dyDescent="0.2">
      <c r="A49" s="5">
        <v>36</v>
      </c>
      <c r="B49" s="3" t="s">
        <v>72</v>
      </c>
      <c r="C49" s="3"/>
      <c r="D49" s="3"/>
      <c r="E49" s="14">
        <f>TEMPLATE_Table2!C49-'Pub0222'!E49</f>
        <v>4.9999999999998934E-3</v>
      </c>
      <c r="F49" s="14">
        <f>TEMPLATE_Table2!D49-'Pub0222'!F49</f>
        <v>2.7000000000000135E-2</v>
      </c>
      <c r="G49" s="14">
        <f>TEMPLATE_Table2!E49-'Pub0222'!G49</f>
        <v>-1.2000000000000455E-2</v>
      </c>
      <c r="H49" s="14">
        <f>TEMPLATE_Table2!F49-'Pub0222'!H49</f>
        <v>3.8999999999999702E-2</v>
      </c>
      <c r="I49" s="14">
        <f>TEMPLATE_Table2!G49-'Pub0222'!I49</f>
        <v>4.3000000000000149E-2</v>
      </c>
      <c r="J49" s="14">
        <f>TEMPLATE_Table2!H49-'Pub0222'!J49</f>
        <v>1.6000000000000014E-2</v>
      </c>
      <c r="K49" s="14">
        <f>TEMPLATE_Table2!I49-'Pub0222'!K49</f>
        <v>2.5999999999999801E-2</v>
      </c>
      <c r="L49" s="14">
        <f>TEMPLATE_Table2!J49-'Pub0222'!L49</f>
        <v>1.9000000000000128E-2</v>
      </c>
      <c r="M49" s="14">
        <f>TEMPLATE_Table2!K49-'Pub0222'!M49</f>
        <v>-1.2999999999999901E-2</v>
      </c>
      <c r="N49" s="14">
        <f>TEMPLATE_Table2!L49-'Pub0222'!N49</f>
        <v>2.5999999999999801E-2</v>
      </c>
      <c r="O49" s="14">
        <f>TEMPLATE_Table2!M49-'Pub0222'!O49</f>
        <v>-1.9000000000000128E-2</v>
      </c>
      <c r="P49" s="14">
        <f>TEMPLATE_Table2!N49-'Pub0222'!P49</f>
        <v>-3.3000000000000362E-2</v>
      </c>
      <c r="Q49" s="14">
        <f>TEMPLATE_Table2!O49-'Pub0222'!Q49</f>
        <v>-1.2999999999999901E-2</v>
      </c>
      <c r="R49" s="14">
        <f>TEMPLATE_Table2!P49-'Pub0222'!R49</f>
        <v>-4.2999999999999261E-2</v>
      </c>
      <c r="S49" s="14">
        <f>TEMPLATE_Table2!Q49-'Pub0222'!S49</f>
        <v>1.6000000000000014E-2</v>
      </c>
      <c r="T49" s="14">
        <f>TEMPLATE_Table2!R49-'Pub0222'!T49</f>
        <v>-1.1000000000001009E-2</v>
      </c>
      <c r="U49" s="14">
        <f>TEMPLATE_Table2!S49-'Pub0222'!U49</f>
        <v>-4.4999999999999929E-2</v>
      </c>
      <c r="V49" s="14">
        <f>TEMPLATE_Table2!T49-'Pub0222'!V49</f>
        <v>9.9999999999944578E-4</v>
      </c>
      <c r="W49" s="14">
        <f>TEMPLATE_Table2!U49-'Pub0222'!W49</f>
        <v>3.5000000000000142E-2</v>
      </c>
      <c r="X49" s="14">
        <f>TEMPLATE_Table2!V49-'Pub0222'!X49</f>
        <v>3.8999999999997925E-2</v>
      </c>
      <c r="Y49" s="14">
        <f ca="1">TEMPLATE_Table2!W49-'Pub0222'!Y49</f>
        <v>-1.0999999999999233E-2</v>
      </c>
      <c r="Z49" s="14">
        <f ca="1">IF(OR(TEMPLATE_Table2!X49="n.a.", TEMPLATE_Table2!X49="..."), "NA", TEMPLATE_Table2!X49-'Pub0222'!Z49)</f>
        <v>1.699999999999946E-2</v>
      </c>
      <c r="AA49" s="14"/>
      <c r="AB49" s="14"/>
      <c r="AC49" s="14"/>
    </row>
    <row r="50" spans="1:29" x14ac:dyDescent="0.2">
      <c r="A50" s="5">
        <v>37</v>
      </c>
      <c r="B50" s="33" t="s">
        <v>49</v>
      </c>
      <c r="C50" s="3"/>
      <c r="D50" s="3"/>
      <c r="E50" s="14">
        <f>TEMPLATE_Table2!C50-'Pub0222'!E50</f>
        <v>-4.4000000000096406E-2</v>
      </c>
      <c r="F50" s="14">
        <f>TEMPLATE_Table2!D50-'Pub0222'!F50</f>
        <v>1.0999999999967258E-2</v>
      </c>
      <c r="G50" s="14">
        <f>TEMPLATE_Table2!E50-'Pub0222'!G50</f>
        <v>3.3999999999878128E-2</v>
      </c>
      <c r="H50" s="14">
        <f>TEMPLATE_Table2!F50-'Pub0222'!H50</f>
        <v>-2.4000000000114596E-2</v>
      </c>
      <c r="I50" s="14">
        <f>TEMPLATE_Table2!G50-'Pub0222'!I50</f>
        <v>-7.0000000000618456E-3</v>
      </c>
      <c r="J50" s="14">
        <f>TEMPLATE_Table2!H50-'Pub0222'!J50</f>
        <v>-2.1999999999934516E-2</v>
      </c>
      <c r="K50" s="14">
        <f>TEMPLATE_Table2!I50-'Pub0222'!K50</f>
        <v>-4.09999999997126E-2</v>
      </c>
      <c r="L50" s="14">
        <f>TEMPLATE_Table2!J50-'Pub0222'!L50</f>
        <v>4.500000000007276E-2</v>
      </c>
      <c r="M50" s="14">
        <f>TEMPLATE_Table2!K50-'Pub0222'!M50</f>
        <v>-1.9999999999527063E-3</v>
      </c>
      <c r="N50" s="14">
        <f>TEMPLATE_Table2!L50-'Pub0222'!N50</f>
        <v>-2.6000000000294676E-2</v>
      </c>
      <c r="O50" s="14">
        <f>TEMPLATE_Table2!M50-'Pub0222'!O50</f>
        <v>1.8000000000029104E-2</v>
      </c>
      <c r="P50" s="14">
        <f>TEMPLATE_Table2!N50-'Pub0222'!P50</f>
        <v>-1.0000000002037268E-3</v>
      </c>
      <c r="Q50" s="14">
        <f>TEMPLATE_Table2!O50-'Pub0222'!Q50</f>
        <v>-1.0000000000218279E-2</v>
      </c>
      <c r="R50" s="14">
        <f>TEMPLATE_Table2!P50-'Pub0222'!R50</f>
        <v>-4.500000000007276E-2</v>
      </c>
      <c r="S50" s="14">
        <f>TEMPLATE_Table2!Q50-'Pub0222'!S50</f>
        <v>1.1000000000422006E-2</v>
      </c>
      <c r="T50" s="14">
        <f>TEMPLATE_Table2!R50-'Pub0222'!T50</f>
        <v>2.6999999999588908E-2</v>
      </c>
      <c r="U50" s="14">
        <f>TEMPLATE_Table2!S50-'Pub0222'!U50</f>
        <v>4.3000000000120053E-2</v>
      </c>
      <c r="V50" s="14">
        <f>TEMPLATE_Table2!T50-'Pub0222'!V50</f>
        <v>-4.2999999999665306E-2</v>
      </c>
      <c r="W50" s="14">
        <f>TEMPLATE_Table2!U50-'Pub0222'!W50</f>
        <v>1.4999999999872671E-2</v>
      </c>
      <c r="X50" s="14">
        <f>TEMPLATE_Table2!V50-'Pub0222'!X50</f>
        <v>3.8999999999759893E-2</v>
      </c>
      <c r="Y50" s="14">
        <f ca="1">TEMPLATE_Table2!W50-'Pub0222'!Y50</f>
        <v>1.5000000000327418E-2</v>
      </c>
      <c r="Z50" s="14">
        <f ca="1">IF(OR(TEMPLATE_Table2!X50="n.a.", TEMPLATE_Table2!X50="..."), "NA", TEMPLATE_Table2!X50-'Pub0222'!Z50)</f>
        <v>1.999999999998181E-2</v>
      </c>
      <c r="AA50" s="14"/>
      <c r="AB50" s="14"/>
      <c r="AC50" s="14"/>
    </row>
    <row r="51" spans="1:29" x14ac:dyDescent="0.2">
      <c r="A51" s="5"/>
      <c r="B51" s="3"/>
      <c r="C51" s="3"/>
      <c r="D51" s="3"/>
      <c r="E51" s="14"/>
      <c r="F51" s="14"/>
      <c r="G51" s="14"/>
      <c r="H51" s="14"/>
      <c r="I51" s="14"/>
      <c r="J51" s="14"/>
      <c r="K51" s="14"/>
      <c r="L51" s="14"/>
      <c r="M51" s="14"/>
      <c r="N51" s="14"/>
      <c r="O51" s="14"/>
      <c r="P51" s="14"/>
      <c r="Q51" s="14"/>
      <c r="R51" s="14"/>
      <c r="S51" s="14"/>
      <c r="T51" s="14"/>
      <c r="U51" s="14"/>
      <c r="V51" s="14"/>
      <c r="W51" s="14"/>
      <c r="X51" s="14"/>
      <c r="Y51" s="14"/>
      <c r="Z51" s="14"/>
      <c r="AA51" s="14"/>
      <c r="AB51" s="14"/>
      <c r="AC51" s="14"/>
    </row>
    <row r="52" spans="1:29" x14ac:dyDescent="0.2">
      <c r="A52" s="5">
        <v>38</v>
      </c>
      <c r="B52" s="33" t="s">
        <v>38</v>
      </c>
      <c r="C52" s="3"/>
      <c r="D52" s="3"/>
      <c r="E52" s="14">
        <f>TEMPLATE_Table2!C52-'Pub0222'!E52</f>
        <v>-4.1999999999916326E-2</v>
      </c>
      <c r="F52" s="14">
        <f>TEMPLATE_Table2!D52-'Pub0222'!F52</f>
        <v>-3.0999999999949068E-2</v>
      </c>
      <c r="G52" s="14">
        <f>TEMPLATE_Table2!E52-'Pub0222'!G52</f>
        <v>-2.0999999999958163E-2</v>
      </c>
      <c r="H52" s="14">
        <f>TEMPLATE_Table2!F52-'Pub0222'!H52</f>
        <v>9.9999999997635314E-4</v>
      </c>
      <c r="I52" s="14">
        <f>TEMPLATE_Table2!G52-'Pub0222'!I52</f>
        <v>4.299999999989268E-2</v>
      </c>
      <c r="J52" s="14">
        <f>TEMPLATE_Table2!H52-'Pub0222'!J52</f>
        <v>1.2000000000170985E-2</v>
      </c>
      <c r="K52" s="14">
        <f>TEMPLATE_Table2!I52-'Pub0222'!K52</f>
        <v>-3.4999999999854481E-2</v>
      </c>
      <c r="L52" s="14">
        <f>TEMPLATE_Table2!J52-'Pub0222'!L52</f>
        <v>-3.0999999999949068E-2</v>
      </c>
      <c r="M52" s="14">
        <f>TEMPLATE_Table2!K52-'Pub0222'!M52</f>
        <v>3.4000000000105501E-2</v>
      </c>
      <c r="N52" s="14">
        <f>TEMPLATE_Table2!L52-'Pub0222'!N52</f>
        <v>4.0000000000418368E-2</v>
      </c>
      <c r="O52" s="14">
        <f>TEMPLATE_Table2!M52-'Pub0222'!O52</f>
        <v>-1.3999999999668944E-2</v>
      </c>
      <c r="P52" s="14">
        <f>TEMPLATE_Table2!N52-'Pub0222'!P52</f>
        <v>-9.0000000000145519E-3</v>
      </c>
      <c r="Q52" s="14">
        <f>TEMPLATE_Table2!O52-'Pub0222'!Q52</f>
        <v>3.6000000000058208E-2</v>
      </c>
      <c r="R52" s="14">
        <f>TEMPLATE_Table2!P52-'Pub0222'!R52</f>
        <v>2.1000000000185537E-2</v>
      </c>
      <c r="S52" s="14">
        <f>TEMPLATE_Table2!Q52-'Pub0222'!S52</f>
        <v>-3.0000000001564331E-3</v>
      </c>
      <c r="T52" s="14">
        <f>TEMPLATE_Table2!R52-'Pub0222'!T52</f>
        <v>1.2999999999919964E-2</v>
      </c>
      <c r="U52" s="14">
        <f>TEMPLATE_Table2!S52-'Pub0222'!U52</f>
        <v>1.0999999999967258E-2</v>
      </c>
      <c r="V52" s="14">
        <f>TEMPLATE_Table2!T52-'Pub0222'!V52</f>
        <v>1.0999999999967258E-2</v>
      </c>
      <c r="W52" s="14">
        <f>TEMPLATE_Table2!U52-'Pub0222'!W52</f>
        <v>-3.5000000000309228E-2</v>
      </c>
      <c r="X52" s="14">
        <f>TEMPLATE_Table2!V52-'Pub0222'!X52</f>
        <v>-4.4999999999618012E-2</v>
      </c>
      <c r="Y52" s="14">
        <f ca="1">TEMPLATE_Table2!W52-'Pub0222'!Y52</f>
        <v>-2.9999999997016857E-3</v>
      </c>
      <c r="Z52" s="14">
        <f ca="1">IF(OR(TEMPLATE_Table2!X52="n.a.", TEMPLATE_Table2!X52="..."), "NA", TEMPLATE_Table2!X52-'Pub0222'!Z52)</f>
        <v>3.9999999999054126E-3</v>
      </c>
      <c r="AA52" s="14"/>
      <c r="AB52" s="14"/>
      <c r="AC52" s="14"/>
    </row>
    <row r="53" spans="1:29" x14ac:dyDescent="0.2">
      <c r="A53" s="5"/>
      <c r="B53" s="3"/>
      <c r="C53" s="3"/>
      <c r="D53" s="3"/>
      <c r="E53" s="14"/>
      <c r="F53" s="14"/>
      <c r="G53" s="14"/>
      <c r="H53" s="14"/>
      <c r="I53" s="14"/>
      <c r="J53" s="14"/>
      <c r="K53" s="14"/>
      <c r="L53" s="14"/>
      <c r="M53" s="14"/>
      <c r="N53" s="14"/>
      <c r="O53" s="14"/>
      <c r="P53" s="14"/>
      <c r="Q53" s="14"/>
      <c r="R53" s="14"/>
      <c r="S53" s="14"/>
      <c r="T53" s="14"/>
      <c r="U53" s="14"/>
      <c r="V53" s="14"/>
      <c r="W53" s="14"/>
      <c r="X53" s="14"/>
      <c r="Y53" s="14"/>
      <c r="Z53" s="14"/>
      <c r="AA53" s="14"/>
      <c r="AB53" s="14"/>
      <c r="AC53" s="14"/>
    </row>
    <row r="54" spans="1:29" x14ac:dyDescent="0.2">
      <c r="A54" s="5">
        <v>39</v>
      </c>
      <c r="B54" s="33" t="s">
        <v>93</v>
      </c>
      <c r="C54" s="3"/>
      <c r="D54" s="3"/>
      <c r="E54" s="14">
        <f>TEMPLATE_Table2!C54-'Pub0222'!E54</f>
        <v>3.5000000000081855E-2</v>
      </c>
      <c r="F54" s="14">
        <f>TEMPLATE_Table2!D54-'Pub0222'!F54</f>
        <v>-4.9999999999954525E-2</v>
      </c>
      <c r="G54" s="14">
        <f>TEMPLATE_Table2!E54-'Pub0222'!G54</f>
        <v>3.8999999999987267E-2</v>
      </c>
      <c r="H54" s="14">
        <f>TEMPLATE_Table2!F54-'Pub0222'!H54</f>
        <v>-3.8000000000010914E-2</v>
      </c>
      <c r="I54" s="14">
        <f>TEMPLATE_Table2!G54-'Pub0222'!I54</f>
        <v>2.8999999999996362E-2</v>
      </c>
      <c r="J54" s="14">
        <f>TEMPLATE_Table2!H54-'Pub0222'!J54</f>
        <v>-4.1999999999916326E-2</v>
      </c>
      <c r="K54" s="14">
        <f>TEMPLATE_Table2!I54-'Pub0222'!K54</f>
        <v>4.500000000007276E-2</v>
      </c>
      <c r="L54" s="14">
        <f>TEMPLATE_Table2!J54-'Pub0222'!L54</f>
        <v>2.3000000000138243E-2</v>
      </c>
      <c r="M54" s="14">
        <f>TEMPLATE_Table2!K54-'Pub0222'!M54</f>
        <v>1.0999999999967258E-2</v>
      </c>
      <c r="N54" s="14">
        <f>TEMPLATE_Table2!L54-'Pub0222'!N54</f>
        <v>3.6000000000058208E-2</v>
      </c>
      <c r="O54" s="14">
        <f>TEMPLATE_Table2!M54-'Pub0222'!O54</f>
        <v>-3.6999999999807187E-2</v>
      </c>
      <c r="P54" s="14">
        <f>TEMPLATE_Table2!N54-'Pub0222'!P54</f>
        <v>7.0000000000618456E-3</v>
      </c>
      <c r="Q54" s="14">
        <f>TEMPLATE_Table2!O54-'Pub0222'!Q54</f>
        <v>-2.5999999999839929E-2</v>
      </c>
      <c r="R54" s="14">
        <f>TEMPLATE_Table2!P54-'Pub0222'!R54</f>
        <v>-4.1000000000167347E-2</v>
      </c>
      <c r="S54" s="14">
        <f>TEMPLATE_Table2!Q54-'Pub0222'!S54</f>
        <v>-1.8000000000029104E-2</v>
      </c>
      <c r="T54" s="14">
        <f>TEMPLATE_Table2!R54-'Pub0222'!T54</f>
        <v>-3.4000000000105501E-2</v>
      </c>
      <c r="U54" s="14">
        <f>TEMPLATE_Table2!S54-'Pub0222'!U54</f>
        <v>-3.8000000000010914E-2</v>
      </c>
      <c r="V54" s="14">
        <f>TEMPLATE_Table2!T54-'Pub0222'!V54</f>
        <v>1.1999999999716238E-2</v>
      </c>
      <c r="W54" s="14">
        <f>TEMPLATE_Table2!U54-'Pub0222'!W54</f>
        <v>1.6999999999825377E-2</v>
      </c>
      <c r="X54" s="14">
        <f>TEMPLATE_Table2!V54-'Pub0222'!X54</f>
        <v>-1.1999999999716238E-2</v>
      </c>
      <c r="Y54" s="14">
        <f ca="1">TEMPLATE_Table2!W54-'Pub0222'!Y54</f>
        <v>8.0000000002655725E-3</v>
      </c>
      <c r="Z54" s="14">
        <f ca="1">IF(OR(TEMPLATE_Table2!X54="n.a.", TEMPLATE_Table2!X54="..."), "NA", TEMPLATE_Table2!X54-'Pub0222'!Z54)</f>
        <v>2.5000000000090949E-2</v>
      </c>
      <c r="AA54" s="14"/>
      <c r="AB54" s="14"/>
      <c r="AC54" s="14"/>
    </row>
    <row r="55" spans="1:29" x14ac:dyDescent="0.2">
      <c r="A55" s="5">
        <v>40</v>
      </c>
      <c r="B55" s="34" t="s">
        <v>94</v>
      </c>
      <c r="C55" s="3"/>
      <c r="D55" s="3"/>
      <c r="E55" s="14">
        <f>TEMPLATE_Table2!C55-'Pub0222'!E55</f>
        <v>-7.9999999998108251E-3</v>
      </c>
      <c r="F55" s="14">
        <f>TEMPLATE_Table2!D55-'Pub0222'!F55</f>
        <v>2.1999999999934516E-2</v>
      </c>
      <c r="G55" s="14">
        <f>TEMPLATE_Table2!E55-'Pub0222'!G55</f>
        <v>9.9999999997635314E-4</v>
      </c>
      <c r="H55" s="14">
        <f>TEMPLATE_Table2!F55-'Pub0222'!H55</f>
        <v>-1.9000000000005457E-2</v>
      </c>
      <c r="I55" s="14">
        <f>TEMPLATE_Table2!G55-'Pub0222'!I55</f>
        <v>-1.0999999999967258E-2</v>
      </c>
      <c r="J55" s="14">
        <f>TEMPLATE_Table2!H55-'Pub0222'!J55</f>
        <v>4.8999999999978172E-2</v>
      </c>
      <c r="K55" s="14">
        <f>TEMPLATE_Table2!I55-'Pub0222'!K55</f>
        <v>1.999999999998181E-2</v>
      </c>
      <c r="L55" s="14">
        <f>TEMPLATE_Table2!J55-'Pub0222'!L55</f>
        <v>-6.0000000000854925E-3</v>
      </c>
      <c r="M55" s="14">
        <f>TEMPLATE_Table2!K55-'Pub0222'!M55</f>
        <v>4.7000000000025466E-2</v>
      </c>
      <c r="N55" s="14">
        <f>TEMPLATE_Table2!L55-'Pub0222'!N55</f>
        <v>-1.3000000000374712E-2</v>
      </c>
      <c r="O55" s="14">
        <f>TEMPLATE_Table2!M55-'Pub0222'!O55</f>
        <v>2.5000000000090949E-2</v>
      </c>
      <c r="P55" s="14">
        <f>TEMPLATE_Table2!N55-'Pub0222'!P55</f>
        <v>-4.9999999999954525E-2</v>
      </c>
      <c r="Q55" s="14">
        <f>TEMPLATE_Table2!O55-'Pub0222'!Q55</f>
        <v>-1.4000000000123691E-2</v>
      </c>
      <c r="R55" s="14">
        <f>TEMPLATE_Table2!P55-'Pub0222'!R55</f>
        <v>4.8999999999978172E-2</v>
      </c>
      <c r="S55" s="14">
        <f>TEMPLATE_Table2!Q55-'Pub0222'!S55</f>
        <v>4.7000000000025466E-2</v>
      </c>
      <c r="T55" s="14">
        <f>TEMPLATE_Table2!R55-'Pub0222'!T55</f>
        <v>-1.999999999998181E-2</v>
      </c>
      <c r="U55" s="14">
        <f>TEMPLATE_Table2!S55-'Pub0222'!U55</f>
        <v>4.8999999999978172E-2</v>
      </c>
      <c r="V55" s="14">
        <f>TEMPLATE_Table2!T55-'Pub0222'!V55</f>
        <v>-4.999999999654392E-3</v>
      </c>
      <c r="W55" s="14">
        <f>TEMPLATE_Table2!U55-'Pub0222'!W55</f>
        <v>4.4999999999618012E-2</v>
      </c>
      <c r="X55" s="14">
        <f>TEMPLATE_Table2!V55-'Pub0222'!X55</f>
        <v>-3.8000000000010914E-2</v>
      </c>
      <c r="Y55" s="14">
        <f ca="1">TEMPLATE_Table2!W55-'Pub0222'!Y55</f>
        <v>-1.2999999999919964E-2</v>
      </c>
      <c r="Z55" s="14">
        <f ca="1">IF(OR(TEMPLATE_Table2!X55="n.a.", TEMPLATE_Table2!X55="..."), "NA", TEMPLATE_Table2!X55-'Pub0222'!Z55)</f>
        <v>2.4999999999636202E-2</v>
      </c>
      <c r="AA55" s="14"/>
      <c r="AB55" s="14"/>
      <c r="AC55" s="14"/>
    </row>
    <row r="56" spans="1:29" x14ac:dyDescent="0.2">
      <c r="A56" s="5">
        <v>41</v>
      </c>
      <c r="B56" s="23" t="s">
        <v>95</v>
      </c>
      <c r="C56" s="3"/>
      <c r="D56" s="3"/>
      <c r="E56" s="14">
        <f>TEMPLATE_Table2!C56-'Pub0222'!E56</f>
        <v>4.2000000000001592E-2</v>
      </c>
      <c r="F56" s="14">
        <f>TEMPLATE_Table2!D56-'Pub0222'!F56</f>
        <v>2.6999999999986812E-2</v>
      </c>
      <c r="G56" s="14">
        <f>TEMPLATE_Table2!E56-'Pub0222'!G56</f>
        <v>3.8999999999987267E-2</v>
      </c>
      <c r="H56" s="14">
        <f>TEMPLATE_Table2!F56-'Pub0222'!H56</f>
        <v>-2.0000000000010232E-2</v>
      </c>
      <c r="I56" s="14">
        <f>TEMPLATE_Table2!G56-'Pub0222'!I56</f>
        <v>3.9999999999992042E-2</v>
      </c>
      <c r="J56" s="14">
        <f>TEMPLATE_Table2!H56-'Pub0222'!J56</f>
        <v>8.9999999999577085E-3</v>
      </c>
      <c r="K56" s="14">
        <f>TEMPLATE_Table2!I56-'Pub0222'!K56</f>
        <v>2.5000000000034106E-2</v>
      </c>
      <c r="L56" s="14">
        <f>TEMPLATE_Table2!J56-'Pub0222'!L56</f>
        <v>2.8999999999996362E-2</v>
      </c>
      <c r="M56" s="14">
        <f>TEMPLATE_Table2!K56-'Pub0222'!M56</f>
        <v>-3.6000000000001364E-2</v>
      </c>
      <c r="N56" s="14">
        <f>TEMPLATE_Table2!L56-'Pub0222'!N56</f>
        <v>-5.0000000000011369E-2</v>
      </c>
      <c r="O56" s="14">
        <f>TEMPLATE_Table2!M56-'Pub0222'!O56</f>
        <v>3.8000000000010914E-2</v>
      </c>
      <c r="P56" s="14">
        <f>TEMPLATE_Table2!N56-'Pub0222'!P56</f>
        <v>-4.399999999998272E-2</v>
      </c>
      <c r="Q56" s="14">
        <f>TEMPLATE_Table2!O56-'Pub0222'!Q56</f>
        <v>-1.2000000000000455E-2</v>
      </c>
      <c r="R56" s="14">
        <f>TEMPLATE_Table2!P56-'Pub0222'!R56</f>
        <v>9.9999999999909051E-3</v>
      </c>
      <c r="S56" s="14">
        <f>TEMPLATE_Table2!Q56-'Pub0222'!S56</f>
        <v>3.6000000000001364E-2</v>
      </c>
      <c r="T56" s="14">
        <f>TEMPLATE_Table2!R56-'Pub0222'!T56</f>
        <v>-1.4000000000010004E-2</v>
      </c>
      <c r="U56" s="14">
        <f>TEMPLATE_Table2!S56-'Pub0222'!U56</f>
        <v>1.3000000000033651E-2</v>
      </c>
      <c r="V56" s="14">
        <f>TEMPLATE_Table2!T56-'Pub0222'!V56</f>
        <v>1.6999999999939064E-2</v>
      </c>
      <c r="W56" s="14">
        <f>TEMPLATE_Table2!U56-'Pub0222'!W56</f>
        <v>-2.8000000000020009E-2</v>
      </c>
      <c r="X56" s="14">
        <f>TEMPLATE_Table2!V56-'Pub0222'!X56</f>
        <v>2.6000000000067303E-2</v>
      </c>
      <c r="Y56" s="14">
        <f ca="1">TEMPLATE_Table2!W56-'Pub0222'!Y56</f>
        <v>2.0999999999958163E-2</v>
      </c>
      <c r="Z56" s="14">
        <f ca="1">IF(OR(TEMPLATE_Table2!X56="n.a.", TEMPLATE_Table2!X56="..."), "NA", TEMPLATE_Table2!X56-'Pub0222'!Z56)</f>
        <v>9.9999999997635314E-4</v>
      </c>
      <c r="AA56" s="14"/>
      <c r="AB56" s="14"/>
      <c r="AC56" s="14"/>
    </row>
    <row r="57" spans="1:29" x14ac:dyDescent="0.2">
      <c r="A57" s="5">
        <v>42</v>
      </c>
      <c r="B57" s="23" t="s">
        <v>13</v>
      </c>
      <c r="C57" s="3"/>
      <c r="D57" s="3"/>
      <c r="E57" s="14">
        <f>TEMPLATE_Table2!C57-'Pub0222'!E57</f>
        <v>3.3000000000129148E-2</v>
      </c>
      <c r="F57" s="14">
        <f>TEMPLATE_Table2!D57-'Pub0222'!F57</f>
        <v>-1.999999999998181E-2</v>
      </c>
      <c r="G57" s="14">
        <f>TEMPLATE_Table2!E57-'Pub0222'!G57</f>
        <v>4.5999999999935426E-2</v>
      </c>
      <c r="H57" s="14">
        <f>TEMPLATE_Table2!F57-'Pub0222'!H57</f>
        <v>7.9999999998108251E-3</v>
      </c>
      <c r="I57" s="14">
        <f>TEMPLATE_Table2!G57-'Pub0222'!I57</f>
        <v>-3.5999999999944521E-2</v>
      </c>
      <c r="J57" s="14">
        <f>TEMPLATE_Table2!H57-'Pub0222'!J57</f>
        <v>4.3000000000120053E-2</v>
      </c>
      <c r="K57" s="14">
        <f>TEMPLATE_Table2!I57-'Pub0222'!K57</f>
        <v>7.0000000002892193E-3</v>
      </c>
      <c r="L57" s="14">
        <f>TEMPLATE_Table2!J57-'Pub0222'!L57</f>
        <v>1.9000000000005457E-2</v>
      </c>
      <c r="M57" s="14">
        <f>TEMPLATE_Table2!K57-'Pub0222'!M57</f>
        <v>1.9000000000232831E-2</v>
      </c>
      <c r="N57" s="14">
        <f>TEMPLATE_Table2!L57-'Pub0222'!N57</f>
        <v>-2.099999999973079E-2</v>
      </c>
      <c r="O57" s="14">
        <f>TEMPLATE_Table2!M57-'Pub0222'!O57</f>
        <v>2.9999999999972715E-2</v>
      </c>
      <c r="P57" s="14">
        <f>TEMPLATE_Table2!N57-'Pub0222'!P57</f>
        <v>2.0999999999958163E-2</v>
      </c>
      <c r="Q57" s="14">
        <f>TEMPLATE_Table2!O57-'Pub0222'!Q57</f>
        <v>3.5000000000081855E-2</v>
      </c>
      <c r="R57" s="14">
        <f>TEMPLATE_Table2!P57-'Pub0222'!R57</f>
        <v>4.1999999999916326E-2</v>
      </c>
      <c r="S57" s="14">
        <f>TEMPLATE_Table2!Q57-'Pub0222'!S57</f>
        <v>3.8000000000010914E-2</v>
      </c>
      <c r="T57" s="14">
        <f>TEMPLATE_Table2!R57-'Pub0222'!T57</f>
        <v>-3.0000000000200089E-2</v>
      </c>
      <c r="U57" s="14">
        <f>TEMPLATE_Table2!S57-'Pub0222'!U57</f>
        <v>-2.8999999999996362E-2</v>
      </c>
      <c r="V57" s="14">
        <f>TEMPLATE_Table2!T57-'Pub0222'!V57</f>
        <v>2.0999999999958163E-2</v>
      </c>
      <c r="W57" s="14">
        <f>TEMPLATE_Table2!U57-'Pub0222'!W57</f>
        <v>-4.6000000000276486E-2</v>
      </c>
      <c r="X57" s="14">
        <f>TEMPLATE_Table2!V57-'Pub0222'!X57</f>
        <v>4.5000000000300133E-2</v>
      </c>
      <c r="Y57" s="14">
        <f ca="1">TEMPLATE_Table2!W57-'Pub0222'!Y57</f>
        <v>-4.7000000000025466E-2</v>
      </c>
      <c r="Z57" s="14" t="str">
        <f ca="1">IF(OR(TEMPLATE_Table2!X57="n.a.", TEMPLATE_Table2!X57="..."), "NA", TEMPLATE_Table2!X57-'Pub0222'!Z57)</f>
        <v>NA</v>
      </c>
      <c r="AA57" s="14"/>
      <c r="AB57" s="14"/>
      <c r="AC57" s="14"/>
    </row>
    <row r="58" spans="1:29" ht="14.25" x14ac:dyDescent="0.2">
      <c r="A58" s="5">
        <v>43</v>
      </c>
      <c r="B58" s="23" t="s">
        <v>53</v>
      </c>
      <c r="C58" s="3"/>
      <c r="D58" s="3"/>
      <c r="E58" s="14">
        <f>TEMPLATE_Table2!C58-'Pub0222'!E58</f>
        <v>4.500000000007276E-2</v>
      </c>
      <c r="F58" s="14">
        <f>TEMPLATE_Table2!D58-'Pub0222'!F58</f>
        <v>-2.6000000000067303E-2</v>
      </c>
      <c r="G58" s="14">
        <f>TEMPLATE_Table2!E58-'Pub0222'!G58</f>
        <v>-2.7000000000043656E-2</v>
      </c>
      <c r="H58" s="14">
        <f>TEMPLATE_Table2!F58-'Pub0222'!H58</f>
        <v>2.1999999999934516E-2</v>
      </c>
      <c r="I58" s="14">
        <f>TEMPLATE_Table2!G58-'Pub0222'!I58</f>
        <v>-4.3000000000120053E-2</v>
      </c>
      <c r="J58" s="14">
        <f>TEMPLATE_Table2!H58-'Pub0222'!J58</f>
        <v>5.9999999999718057E-3</v>
      </c>
      <c r="K58" s="14">
        <f>TEMPLATE_Table2!I58-'Pub0222'!K58</f>
        <v>3.8999999999987267E-2</v>
      </c>
      <c r="L58" s="14">
        <f>TEMPLATE_Table2!J58-'Pub0222'!L58</f>
        <v>2.9999999999972715E-2</v>
      </c>
      <c r="M58" s="14">
        <f>TEMPLATE_Table2!K58-'Pub0222'!M58</f>
        <v>1.999999999998181E-2</v>
      </c>
      <c r="N58" s="14">
        <f>TEMPLATE_Table2!L58-'Pub0222'!N58</f>
        <v>-3.1000000000176442E-2</v>
      </c>
      <c r="O58" s="14">
        <f>TEMPLATE_Table2!M58-'Pub0222'!O58</f>
        <v>-1.9999999999868123E-2</v>
      </c>
      <c r="P58" s="14">
        <f>TEMPLATE_Table2!N58-'Pub0222'!P58</f>
        <v>1.5000000000100044E-2</v>
      </c>
      <c r="Q58" s="14">
        <f>TEMPLATE_Table2!O58-'Pub0222'!Q58</f>
        <v>9.9999999999909051E-3</v>
      </c>
      <c r="R58" s="14">
        <f>TEMPLATE_Table2!P58-'Pub0222'!R58</f>
        <v>2.2999999999683496E-2</v>
      </c>
      <c r="S58" s="14">
        <f>TEMPLATE_Table2!Q58-'Pub0222'!S58</f>
        <v>-2.00000000018008E-3</v>
      </c>
      <c r="T58" s="14">
        <f>TEMPLATE_Table2!R58-'Pub0222'!T58</f>
        <v>-3.1000000000176442E-2</v>
      </c>
      <c r="U58" s="14">
        <f>TEMPLATE_Table2!S58-'Pub0222'!U58</f>
        <v>-4.3000000000120053E-2</v>
      </c>
      <c r="V58" s="14">
        <f>TEMPLATE_Table2!T58-'Pub0222'!V58</f>
        <v>2.00000000018008E-3</v>
      </c>
      <c r="W58" s="14">
        <f>TEMPLATE_Table2!U58-'Pub0222'!W58</f>
        <v>4.8999999999750798E-2</v>
      </c>
      <c r="X58" s="14">
        <f>TEMPLATE_Table2!V58-'Pub0222'!X58</f>
        <v>2.3999999999659849E-2</v>
      </c>
      <c r="Y58" s="14">
        <f ca="1">TEMPLATE_Table2!W58-'Pub0222'!Y58</f>
        <v>-1.2999999999919964E-2</v>
      </c>
      <c r="Z58" s="14" t="str">
        <f ca="1">IF(OR(TEMPLATE_Table2!X58="n.a.", TEMPLATE_Table2!X58="..."), "NA", TEMPLATE_Table2!X58-'Pub0222'!Z58)</f>
        <v>NA</v>
      </c>
      <c r="AA58" s="14"/>
      <c r="AB58" s="14"/>
      <c r="AC58" s="14"/>
    </row>
    <row r="59" spans="1:29" x14ac:dyDescent="0.2">
      <c r="A59" s="5">
        <v>44</v>
      </c>
      <c r="B59" s="23" t="s">
        <v>14</v>
      </c>
      <c r="C59" s="3"/>
      <c r="D59" s="3"/>
      <c r="E59" s="14">
        <f>TEMPLATE_Table2!C59-'Pub0222'!E59</f>
        <v>-1.3000000000033651E-2</v>
      </c>
      <c r="F59" s="14">
        <f>TEMPLATE_Table2!D59-'Pub0222'!F59</f>
        <v>4.9999999999954525E-3</v>
      </c>
      <c r="G59" s="14">
        <f>TEMPLATE_Table2!E59-'Pub0222'!G59</f>
        <v>-2.6000000000010459E-2</v>
      </c>
      <c r="H59" s="14">
        <f>TEMPLATE_Table2!F59-'Pub0222'!H59</f>
        <v>-1.4999999999986358E-2</v>
      </c>
      <c r="I59" s="14">
        <f>TEMPLATE_Table2!G59-'Pub0222'!I59</f>
        <v>7.0000000000050022E-3</v>
      </c>
      <c r="J59" s="14">
        <f>TEMPLATE_Table2!H59-'Pub0222'!J59</f>
        <v>3.6999999999977717E-2</v>
      </c>
      <c r="K59" s="14">
        <f>TEMPLATE_Table2!I59-'Pub0222'!K59</f>
        <v>-3.1999999999982265E-2</v>
      </c>
      <c r="L59" s="14">
        <f>TEMPLATE_Table2!J59-'Pub0222'!L59</f>
        <v>-1.1000000000024102E-2</v>
      </c>
      <c r="M59" s="14">
        <f>TEMPLATE_Table2!K59-'Pub0222'!M59</f>
        <v>-1.0000000000331966E-3</v>
      </c>
      <c r="N59" s="14">
        <f>TEMPLATE_Table2!L59-'Pub0222'!N59</f>
        <v>1.1000000000024102E-2</v>
      </c>
      <c r="O59" s="14">
        <f>TEMPLATE_Table2!M59-'Pub0222'!O59</f>
        <v>-5.0000000000011369E-2</v>
      </c>
      <c r="P59" s="14">
        <f>TEMPLATE_Table2!N59-'Pub0222'!P59</f>
        <v>5.0000000000522959E-3</v>
      </c>
      <c r="Q59" s="14">
        <f>TEMPLATE_Table2!O59-'Pub0222'!Q59</f>
        <v>2.4999999999977263E-2</v>
      </c>
      <c r="R59" s="14">
        <f>TEMPLATE_Table2!P59-'Pub0222'!R59</f>
        <v>1.9000000000005457E-2</v>
      </c>
      <c r="S59" s="14">
        <f>TEMPLATE_Table2!Q59-'Pub0222'!S59</f>
        <v>4.0999999999996817E-2</v>
      </c>
      <c r="T59" s="14">
        <f>TEMPLATE_Table2!R59-'Pub0222'!T59</f>
        <v>1.0000000000331966E-3</v>
      </c>
      <c r="U59" s="14">
        <f>TEMPLATE_Table2!S59-'Pub0222'!U59</f>
        <v>1.4000000000010004E-2</v>
      </c>
      <c r="V59" s="14">
        <f>TEMPLATE_Table2!T59-'Pub0222'!V59</f>
        <v>1.9000000000005457E-2</v>
      </c>
      <c r="W59" s="14">
        <f>TEMPLATE_Table2!U59-'Pub0222'!W59</f>
        <v>4.9999999999954525E-3</v>
      </c>
      <c r="X59" s="14">
        <f>TEMPLATE_Table2!V59-'Pub0222'!X59</f>
        <v>2.100000000007185E-2</v>
      </c>
      <c r="Y59" s="14">
        <f ca="1">TEMPLATE_Table2!W59-'Pub0222'!Y59</f>
        <v>-3.4000000000048658E-2</v>
      </c>
      <c r="Z59" s="14">
        <f ca="1">IF(OR(TEMPLATE_Table2!X59="n.a.", TEMPLATE_Table2!X59="..."), "NA", TEMPLATE_Table2!X59-'Pub0222'!Z59)</f>
        <v>9.0000000000145519E-3</v>
      </c>
      <c r="AA59" s="14"/>
      <c r="AB59" s="14"/>
      <c r="AC59" s="14"/>
    </row>
    <row r="60" spans="1:29" x14ac:dyDescent="0.2">
      <c r="A60" s="5">
        <v>45</v>
      </c>
      <c r="B60" s="23" t="s">
        <v>15</v>
      </c>
      <c r="C60" s="3"/>
      <c r="D60" s="3"/>
      <c r="E60" s="14">
        <f>TEMPLATE_Table2!C60-'Pub0222'!E60</f>
        <v>1.9999999999527063E-3</v>
      </c>
      <c r="F60" s="14">
        <f>TEMPLATE_Table2!D60-'Pub0222'!F60</f>
        <v>-2.9999999999972715E-2</v>
      </c>
      <c r="G60" s="14">
        <f>TEMPLATE_Table2!E60-'Pub0222'!G60</f>
        <v>-6.9999999999481588E-3</v>
      </c>
      <c r="H60" s="14">
        <f>TEMPLATE_Table2!F60-'Pub0222'!H60</f>
        <v>-4.5999999999992269E-2</v>
      </c>
      <c r="I60" s="14">
        <f>TEMPLATE_Table2!G60-'Pub0222'!I60</f>
        <v>-3.4999999999968168E-2</v>
      </c>
      <c r="J60" s="14">
        <f>TEMPLATE_Table2!H60-'Pub0222'!J60</f>
        <v>1.5000000000100044E-2</v>
      </c>
      <c r="K60" s="14">
        <f>TEMPLATE_Table2!I60-'Pub0222'!K60</f>
        <v>3.7999999999897227E-2</v>
      </c>
      <c r="L60" s="14">
        <f>TEMPLATE_Table2!J60-'Pub0222'!L60</f>
        <v>4.0000000000190994E-3</v>
      </c>
      <c r="M60" s="14">
        <f>TEMPLATE_Table2!K60-'Pub0222'!M60</f>
        <v>-8.0000000000381988E-3</v>
      </c>
      <c r="N60" s="14">
        <f>TEMPLATE_Table2!L60-'Pub0222'!N60</f>
        <v>-4.3000000000006366E-2</v>
      </c>
      <c r="O60" s="14">
        <f>TEMPLATE_Table2!M60-'Pub0222'!O60</f>
        <v>3.3000000000015461E-2</v>
      </c>
      <c r="P60" s="14">
        <f>TEMPLATE_Table2!N60-'Pub0222'!P60</f>
        <v>-1.4000000000010004E-2</v>
      </c>
      <c r="Q60" s="14">
        <f>TEMPLATE_Table2!O60-'Pub0222'!Q60</f>
        <v>3.8999999999987267E-2</v>
      </c>
      <c r="R60" s="14">
        <f>TEMPLATE_Table2!P60-'Pub0222'!R60</f>
        <v>1.7000000000052751E-2</v>
      </c>
      <c r="S60" s="14">
        <f>TEMPLATE_Table2!Q60-'Pub0222'!S60</f>
        <v>4.3999999999869033E-2</v>
      </c>
      <c r="T60" s="14">
        <f>TEMPLATE_Table2!R60-'Pub0222'!T60</f>
        <v>-3.9999999999054126E-3</v>
      </c>
      <c r="U60" s="14">
        <f>TEMPLATE_Table2!S60-'Pub0222'!U60</f>
        <v>-9.0000000000145519E-3</v>
      </c>
      <c r="V60" s="14">
        <f>TEMPLATE_Table2!T60-'Pub0222'!V60</f>
        <v>-9.0000000000145519E-3</v>
      </c>
      <c r="W60" s="14">
        <f>TEMPLATE_Table2!U60-'Pub0222'!W60</f>
        <v>-3.7000000000034561E-2</v>
      </c>
      <c r="X60" s="14">
        <f>TEMPLATE_Table2!V60-'Pub0222'!X60</f>
        <v>4.299999999989268E-2</v>
      </c>
      <c r="Y60" s="14">
        <f ca="1">TEMPLATE_Table2!W60-'Pub0222'!Y60</f>
        <v>-4.4999999999845386E-2</v>
      </c>
      <c r="Z60" s="14" t="str">
        <f ca="1">IF(OR(TEMPLATE_Table2!X60="n.a.", TEMPLATE_Table2!X60="..."), "NA", TEMPLATE_Table2!X60-'Pub0222'!Z60)</f>
        <v>NA</v>
      </c>
      <c r="AA60" s="14"/>
      <c r="AB60" s="14"/>
      <c r="AC60" s="14"/>
    </row>
    <row r="61" spans="1:29" ht="14.25" x14ac:dyDescent="0.2">
      <c r="A61" s="5">
        <v>46</v>
      </c>
      <c r="B61" s="23" t="s">
        <v>53</v>
      </c>
      <c r="C61" s="3"/>
      <c r="D61" s="3"/>
      <c r="E61" s="14">
        <f>TEMPLATE_Table2!C61-'Pub0222'!E61</f>
        <v>4.6999999999968622E-2</v>
      </c>
      <c r="F61" s="14">
        <f>TEMPLATE_Table2!D61-'Pub0222'!F61</f>
        <v>4.8000000000058662E-2</v>
      </c>
      <c r="G61" s="14">
        <f>TEMPLATE_Table2!E61-'Pub0222'!G61</f>
        <v>2.8000000000020009E-2</v>
      </c>
      <c r="H61" s="14">
        <f>TEMPLATE_Table2!F61-'Pub0222'!H61</f>
        <v>-4.0999999999996817E-2</v>
      </c>
      <c r="I61" s="14">
        <f>TEMPLATE_Table2!G61-'Pub0222'!I61</f>
        <v>3.2000000000039108E-2</v>
      </c>
      <c r="J61" s="14">
        <f>TEMPLATE_Table2!H61-'Pub0222'!J61</f>
        <v>4.3000000000006366E-2</v>
      </c>
      <c r="K61" s="14">
        <f>TEMPLATE_Table2!I61-'Pub0222'!K61</f>
        <v>-1.9000000000005457E-2</v>
      </c>
      <c r="L61" s="14">
        <f>TEMPLATE_Table2!J61-'Pub0222'!L61</f>
        <v>-3.5999999999944521E-2</v>
      </c>
      <c r="M61" s="14">
        <f>TEMPLATE_Table2!K61-'Pub0222'!M61</f>
        <v>2.7000000000043656E-2</v>
      </c>
      <c r="N61" s="14">
        <f>TEMPLATE_Table2!L61-'Pub0222'!N61</f>
        <v>1.8000000000029104E-2</v>
      </c>
      <c r="O61" s="14">
        <f>TEMPLATE_Table2!M61-'Pub0222'!O61</f>
        <v>4.4999999999959073E-2</v>
      </c>
      <c r="P61" s="14">
        <f>TEMPLATE_Table2!N61-'Pub0222'!P61</f>
        <v>3.4999999999968168E-2</v>
      </c>
      <c r="Q61" s="14">
        <f>TEMPLATE_Table2!O61-'Pub0222'!Q61</f>
        <v>-2.4000000000000909E-2</v>
      </c>
      <c r="R61" s="14">
        <f>TEMPLATE_Table2!P61-'Pub0222'!R61</f>
        <v>2.6000000000067303E-2</v>
      </c>
      <c r="S61" s="14">
        <f>TEMPLATE_Table2!Q61-'Pub0222'!S61</f>
        <v>4.8999999999978172E-2</v>
      </c>
      <c r="T61" s="14">
        <f>TEMPLATE_Table2!R61-'Pub0222'!T61</f>
        <v>1.1000000000080945E-2</v>
      </c>
      <c r="U61" s="14">
        <f>TEMPLATE_Table2!S61-'Pub0222'!U61</f>
        <v>-8.0000000000381988E-3</v>
      </c>
      <c r="V61" s="14">
        <f>TEMPLATE_Table2!T61-'Pub0222'!V61</f>
        <v>-6.9999999999481588E-3</v>
      </c>
      <c r="W61" s="14">
        <f>TEMPLATE_Table2!U61-'Pub0222'!W61</f>
        <v>-3.9999999999054126E-3</v>
      </c>
      <c r="X61" s="14">
        <f>TEMPLATE_Table2!V61-'Pub0222'!X61</f>
        <v>3.8000000000010914E-2</v>
      </c>
      <c r="Y61" s="14">
        <f ca="1">TEMPLATE_Table2!W61-'Pub0222'!Y61</f>
        <v>0</v>
      </c>
      <c r="Z61" s="14" t="str">
        <f ca="1">IF(OR(TEMPLATE_Table2!X61="n.a.", TEMPLATE_Table2!X61="..."), "NA", TEMPLATE_Table2!X61-'Pub0222'!Z61)</f>
        <v>NA</v>
      </c>
      <c r="AA61" s="14"/>
      <c r="AB61" s="14"/>
      <c r="AC61" s="14"/>
    </row>
    <row r="62" spans="1:29" x14ac:dyDescent="0.2">
      <c r="A62" s="5">
        <v>47</v>
      </c>
      <c r="B62" s="23" t="s">
        <v>16</v>
      </c>
      <c r="C62" s="3"/>
      <c r="D62" s="3"/>
      <c r="E62" s="14">
        <f>TEMPLATE_Table2!C62-'Pub0222'!E62</f>
        <v>-4.5000000000001705E-2</v>
      </c>
      <c r="F62" s="14">
        <f>TEMPLATE_Table2!D62-'Pub0222'!F62</f>
        <v>2.1999999999998465E-2</v>
      </c>
      <c r="G62" s="14">
        <f>TEMPLATE_Table2!E62-'Pub0222'!G62</f>
        <v>-3.4999999999996589E-2</v>
      </c>
      <c r="H62" s="14">
        <f>TEMPLATE_Table2!F62-'Pub0222'!H62</f>
        <v>-4.9999999999954525E-3</v>
      </c>
      <c r="I62" s="14">
        <f>TEMPLATE_Table2!G62-'Pub0222'!I62</f>
        <v>3.3000000000001251E-2</v>
      </c>
      <c r="J62" s="14">
        <f>TEMPLATE_Table2!H62-'Pub0222'!J62</f>
        <v>-2.7999999999998693E-2</v>
      </c>
      <c r="K62" s="14">
        <f>TEMPLATE_Table2!I62-'Pub0222'!K62</f>
        <v>-4.2999999999999261E-2</v>
      </c>
      <c r="L62" s="14">
        <f>TEMPLATE_Table2!J62-'Pub0222'!L62</f>
        <v>3.9999999999992042E-2</v>
      </c>
      <c r="M62" s="14">
        <f>TEMPLATE_Table2!K62-'Pub0222'!M62</f>
        <v>-3.50000000000108E-2</v>
      </c>
      <c r="N62" s="14">
        <f>TEMPLATE_Table2!L62-'Pub0222'!N62</f>
        <v>3.8999999999987267E-2</v>
      </c>
      <c r="O62" s="14">
        <f>TEMPLATE_Table2!M62-'Pub0222'!O62</f>
        <v>-1.2000000000000455E-2</v>
      </c>
      <c r="P62" s="14">
        <f>TEMPLATE_Table2!N62-'Pub0222'!P62</f>
        <v>-4.8999999999992383E-2</v>
      </c>
      <c r="Q62" s="14">
        <f>TEMPLATE_Table2!O62-'Pub0222'!Q62</f>
        <v>-3.7000000000006139E-2</v>
      </c>
      <c r="R62" s="14">
        <f>TEMPLATE_Table2!P62-'Pub0222'!R62</f>
        <v>-8.9999999999861302E-3</v>
      </c>
      <c r="S62" s="14">
        <f>TEMPLATE_Table2!Q62-'Pub0222'!S62</f>
        <v>-4.9999999999954525E-3</v>
      </c>
      <c r="T62" s="14">
        <f>TEMPLATE_Table2!R62-'Pub0222'!T62</f>
        <v>-1.4999999999986358E-2</v>
      </c>
      <c r="U62" s="14">
        <f>TEMPLATE_Table2!S62-'Pub0222'!U62</f>
        <v>-1.0000000000047748E-3</v>
      </c>
      <c r="V62" s="14">
        <f>TEMPLATE_Table2!T62-'Pub0222'!V62</f>
        <v>-1.999999999981128E-3</v>
      </c>
      <c r="W62" s="14">
        <f>TEMPLATE_Table2!U62-'Pub0222'!W62</f>
        <v>-3.299999999998704E-2</v>
      </c>
      <c r="X62" s="14">
        <f>TEMPLATE_Table2!V62-'Pub0222'!X62</f>
        <v>4.9999999999954525E-3</v>
      </c>
      <c r="Y62" s="14">
        <f ca="1">TEMPLATE_Table2!W62-'Pub0222'!Y62</f>
        <v>-4.4999999999987494E-2</v>
      </c>
      <c r="Z62" s="14">
        <f ca="1">IF(OR(TEMPLATE_Table2!X62="n.a.", TEMPLATE_Table2!X62="..."), "NA", TEMPLATE_Table2!X62-'Pub0222'!Z62)</f>
        <v>-8.0000000000097771E-3</v>
      </c>
      <c r="AA62" s="14"/>
      <c r="AB62" s="14"/>
      <c r="AC62" s="14"/>
    </row>
    <row r="63" spans="1:29" x14ac:dyDescent="0.2">
      <c r="A63" s="5">
        <v>48</v>
      </c>
      <c r="B63" s="23" t="s">
        <v>17</v>
      </c>
      <c r="C63" s="3"/>
      <c r="D63" s="3"/>
      <c r="E63" s="14">
        <f>TEMPLATE_Table2!C63-'Pub0222'!E63</f>
        <v>-9.9999999999909051E-3</v>
      </c>
      <c r="F63" s="14">
        <f>TEMPLATE_Table2!D63-'Pub0222'!F63</f>
        <v>-4.9999999999982947E-2</v>
      </c>
      <c r="G63" s="14">
        <f>TEMPLATE_Table2!E63-'Pub0222'!G63</f>
        <v>-2.2999999999996135E-2</v>
      </c>
      <c r="H63" s="14">
        <f>TEMPLATE_Table2!F63-'Pub0222'!H63</f>
        <v>2.4000000000000909E-2</v>
      </c>
      <c r="I63" s="14">
        <f>TEMPLATE_Table2!G63-'Pub0222'!I63</f>
        <v>4.5999999999992269E-2</v>
      </c>
      <c r="J63" s="14">
        <f>TEMPLATE_Table2!H63-'Pub0222'!J63</f>
        <v>4.0999999999996817E-2</v>
      </c>
      <c r="K63" s="14">
        <f>TEMPLATE_Table2!I63-'Pub0222'!K63</f>
        <v>-3.4999999999996589E-2</v>
      </c>
      <c r="L63" s="14">
        <f>TEMPLATE_Table2!J63-'Pub0222'!L63</f>
        <v>-3.1000000000005912E-2</v>
      </c>
      <c r="M63" s="14">
        <f>TEMPLATE_Table2!K63-'Pub0222'!M63</f>
        <v>-4.8000000000058662E-2</v>
      </c>
      <c r="N63" s="14">
        <f>TEMPLATE_Table2!L63-'Pub0222'!N63</f>
        <v>-1.4000000000010004E-2</v>
      </c>
      <c r="O63" s="14">
        <f>TEMPLATE_Table2!M63-'Pub0222'!O63</f>
        <v>3.0000000000427463E-3</v>
      </c>
      <c r="P63" s="14">
        <f>TEMPLATE_Table2!N63-'Pub0222'!P63</f>
        <v>1.9000000000005457E-2</v>
      </c>
      <c r="Q63" s="14">
        <f>TEMPLATE_Table2!O63-'Pub0222'!Q63</f>
        <v>-9.9999999997635314E-4</v>
      </c>
      <c r="R63" s="14">
        <f>TEMPLATE_Table2!P63-'Pub0222'!R63</f>
        <v>6.0000000000286491E-3</v>
      </c>
      <c r="S63" s="14">
        <f>TEMPLATE_Table2!Q63-'Pub0222'!S63</f>
        <v>-9.9999999999909051E-3</v>
      </c>
      <c r="T63" s="14">
        <f>TEMPLATE_Table2!R63-'Pub0222'!T63</f>
        <v>-2.0999999999958163E-2</v>
      </c>
      <c r="U63" s="14">
        <f>TEMPLATE_Table2!S63-'Pub0222'!U63</f>
        <v>1.4000000000010004E-2</v>
      </c>
      <c r="V63" s="14">
        <f>TEMPLATE_Table2!T63-'Pub0222'!V63</f>
        <v>2.0999999999958163E-2</v>
      </c>
      <c r="W63" s="14">
        <f>TEMPLATE_Table2!U63-'Pub0222'!W63</f>
        <v>-2.7999999999963165E-2</v>
      </c>
      <c r="X63" s="14">
        <f>TEMPLATE_Table2!V63-'Pub0222'!X63</f>
        <v>-2.4000000000000909E-2</v>
      </c>
      <c r="Y63" s="14">
        <f ca="1">TEMPLATE_Table2!W63-'Pub0222'!Y63</f>
        <v>1.8999999999948614E-2</v>
      </c>
      <c r="Z63" s="14" t="str">
        <f ca="1">IF(OR(TEMPLATE_Table2!X63="n.a.", TEMPLATE_Table2!X63="..."), "NA", TEMPLATE_Table2!X63-'Pub0222'!Z63)</f>
        <v>NA</v>
      </c>
      <c r="AA63" s="14"/>
      <c r="AB63" s="14"/>
      <c r="AC63" s="14"/>
    </row>
    <row r="64" spans="1:29" ht="14.25" x14ac:dyDescent="0.2">
      <c r="A64" s="5">
        <v>49</v>
      </c>
      <c r="B64" s="23" t="s">
        <v>54</v>
      </c>
      <c r="C64" s="3"/>
      <c r="D64" s="3"/>
      <c r="E64" s="14">
        <f>TEMPLATE_Table2!C64-'Pub0222'!E64</f>
        <v>-9.9999999999909051E-3</v>
      </c>
      <c r="F64" s="14">
        <f>TEMPLATE_Table2!D64-'Pub0222'!F64</f>
        <v>-4.9999999999982947E-2</v>
      </c>
      <c r="G64" s="14">
        <f>TEMPLATE_Table2!E64-'Pub0222'!G64</f>
        <v>-2.2999999999996135E-2</v>
      </c>
      <c r="H64" s="14">
        <f>TEMPLATE_Table2!F64-'Pub0222'!H64</f>
        <v>2.4000000000000909E-2</v>
      </c>
      <c r="I64" s="14">
        <f>TEMPLATE_Table2!G64-'Pub0222'!I64</f>
        <v>4.5999999999992269E-2</v>
      </c>
      <c r="J64" s="14">
        <f>TEMPLATE_Table2!H64-'Pub0222'!J64</f>
        <v>4.0999999999996817E-2</v>
      </c>
      <c r="K64" s="14">
        <f>TEMPLATE_Table2!I64-'Pub0222'!K64</f>
        <v>-3.4999999999996589E-2</v>
      </c>
      <c r="L64" s="14">
        <f>TEMPLATE_Table2!J64-'Pub0222'!L64</f>
        <v>8.0000000000097771E-3</v>
      </c>
      <c r="M64" s="14">
        <f>TEMPLATE_Table2!K64-'Pub0222'!M64</f>
        <v>-2.4000000000000909E-2</v>
      </c>
      <c r="N64" s="14">
        <f>TEMPLATE_Table2!L64-'Pub0222'!N64</f>
        <v>3.999999999962256E-3</v>
      </c>
      <c r="O64" s="14">
        <f>TEMPLATE_Table2!M64-'Pub0222'!O64</f>
        <v>-2.199999999999136E-2</v>
      </c>
      <c r="P64" s="14">
        <f>TEMPLATE_Table2!N64-'Pub0222'!P64</f>
        <v>-3.3000000000015461E-2</v>
      </c>
      <c r="Q64" s="14">
        <f>TEMPLATE_Table2!O64-'Pub0222'!Q64</f>
        <v>1.8000000000029104E-2</v>
      </c>
      <c r="R64" s="14">
        <f>TEMPLATE_Table2!P64-'Pub0222'!R64</f>
        <v>1.2000000000000455E-2</v>
      </c>
      <c r="S64" s="14">
        <f>TEMPLATE_Table2!Q64-'Pub0222'!S64</f>
        <v>-1.799999999997226E-2</v>
      </c>
      <c r="T64" s="14">
        <f>TEMPLATE_Table2!R64-'Pub0222'!T64</f>
        <v>-4.8000000000001819E-2</v>
      </c>
      <c r="U64" s="14">
        <f>TEMPLATE_Table2!S64-'Pub0222'!U64</f>
        <v>4.0000000000020464E-2</v>
      </c>
      <c r="V64" s="14">
        <f>TEMPLATE_Table2!T64-'Pub0222'!V64</f>
        <v>-9.0000000000145519E-3</v>
      </c>
      <c r="W64" s="14">
        <f>TEMPLATE_Table2!U64-'Pub0222'!W64</f>
        <v>-3.4999999999968168E-2</v>
      </c>
      <c r="X64" s="14">
        <f>TEMPLATE_Table2!V64-'Pub0222'!X64</f>
        <v>1.3000000000033651E-2</v>
      </c>
      <c r="Y64" s="14">
        <f ca="1">TEMPLATE_Table2!W64-'Pub0222'!Y64</f>
        <v>7.9999999999813554E-3</v>
      </c>
      <c r="Z64" s="14" t="str">
        <f ca="1">IF(OR(TEMPLATE_Table2!X64="n.a.", TEMPLATE_Table2!X64="..."), "NA", TEMPLATE_Table2!X64-'Pub0222'!Z64)</f>
        <v>NA</v>
      </c>
      <c r="AA64" s="14"/>
      <c r="AB64" s="14"/>
      <c r="AC64" s="14"/>
    </row>
    <row r="65" spans="1:29" x14ac:dyDescent="0.2">
      <c r="A65" s="5">
        <v>50</v>
      </c>
      <c r="B65" s="23" t="s">
        <v>7</v>
      </c>
      <c r="C65" s="3"/>
      <c r="D65" s="3"/>
      <c r="E65" s="14" t="str">
        <f>IF(OR(TEMPLATE_Table2!C65="n.a.",TEMPLATE_Table2!C65="..."), "NA", TEMPLATE_Table2!C65-'Pub0222'!E65)</f>
        <v>NA</v>
      </c>
      <c r="F65" s="14" t="str">
        <f>IF(OR(TEMPLATE_Table2!D65="n.a.",TEMPLATE_Table2!D65="..."), "NA", TEMPLATE_Table2!D65-'Pub0222'!F65)</f>
        <v>NA</v>
      </c>
      <c r="G65" s="14" t="str">
        <f>IF(OR(TEMPLATE_Table2!E65="n.a.",TEMPLATE_Table2!E65="..."), "NA", TEMPLATE_Table2!E65-'Pub0222'!G65)</f>
        <v>NA</v>
      </c>
      <c r="H65" s="14" t="str">
        <f>IF(OR(TEMPLATE_Table2!F65="n.a.",TEMPLATE_Table2!F65="..."), "NA", TEMPLATE_Table2!F65-'Pub0222'!H65)</f>
        <v>NA</v>
      </c>
      <c r="I65" s="14" t="str">
        <f>IF(OR(TEMPLATE_Table2!G65="n.a.",TEMPLATE_Table2!G65="..."), "NA", TEMPLATE_Table2!G65-'Pub0222'!I65)</f>
        <v>NA</v>
      </c>
      <c r="J65" s="14" t="str">
        <f>IF(OR(TEMPLATE_Table2!H65="n.a.",TEMPLATE_Table2!H65="..."), "NA", TEMPLATE_Table2!H65-'Pub0222'!J65)</f>
        <v>NA</v>
      </c>
      <c r="K65" s="14" t="str">
        <f>IF(OR(TEMPLATE_Table2!I65="n.a.",TEMPLATE_Table2!I65="..."), "NA", TEMPLATE_Table2!I65-'Pub0222'!K65)</f>
        <v>NA</v>
      </c>
      <c r="L65" s="14">
        <f>TEMPLATE_Table2!J65-'Pub0222'!L65</f>
        <v>-3.9000000000001478E-2</v>
      </c>
      <c r="M65" s="14">
        <f>TEMPLATE_Table2!K65-'Pub0222'!M65</f>
        <v>-2.4000000000000909E-2</v>
      </c>
      <c r="N65" s="14">
        <f>TEMPLATE_Table2!L65-'Pub0222'!N65</f>
        <v>-1.8000000000000682E-2</v>
      </c>
      <c r="O65" s="14">
        <f>TEMPLATE_Table2!M65-'Pub0222'!O65</f>
        <v>2.5000000000005684E-2</v>
      </c>
      <c r="P65" s="14">
        <f>TEMPLATE_Table2!N65-'Pub0222'!P65</f>
        <v>-4.7999999999994714E-2</v>
      </c>
      <c r="Q65" s="14">
        <f>TEMPLATE_Table2!O65-'Pub0222'!Q65</f>
        <v>-1.9000000000005457E-2</v>
      </c>
      <c r="R65" s="14">
        <f>TEMPLATE_Table2!P65-'Pub0222'!R65</f>
        <v>-6.0000000000002274E-3</v>
      </c>
      <c r="S65" s="14">
        <f>TEMPLATE_Table2!Q65-'Pub0222'!S65</f>
        <v>7.9999999999955662E-3</v>
      </c>
      <c r="T65" s="14">
        <f>TEMPLATE_Table2!R65-'Pub0222'!T65</f>
        <v>2.7000000000001023E-2</v>
      </c>
      <c r="U65" s="14">
        <f>TEMPLATE_Table2!S65-'Pub0222'!U65</f>
        <v>-2.5999999999996248E-2</v>
      </c>
      <c r="V65" s="14">
        <f>TEMPLATE_Table2!T65-'Pub0222'!V65</f>
        <v>3.0000000000001137E-2</v>
      </c>
      <c r="W65" s="14">
        <f>TEMPLATE_Table2!U65-'Pub0222'!W65</f>
        <v>7.0000000000050022E-3</v>
      </c>
      <c r="X65" s="14">
        <f>TEMPLATE_Table2!V65-'Pub0222'!X65</f>
        <v>-3.7000000000006139E-2</v>
      </c>
      <c r="Y65" s="14">
        <f ca="1">TEMPLATE_Table2!W65-'Pub0222'!Y65</f>
        <v>1.1000000000009891E-2</v>
      </c>
      <c r="Z65" s="14">
        <f ca="1">IF(OR(TEMPLATE_Table2!X65="n.a.", TEMPLATE_Table2!X65="..."), "NA", TEMPLATE_Table2!X65-'Pub0222'!Z65)</f>
        <v>-2.2999999999996135E-2</v>
      </c>
      <c r="AA65" s="14"/>
      <c r="AB65" s="14"/>
      <c r="AC65" s="14"/>
    </row>
    <row r="66" spans="1:29" x14ac:dyDescent="0.2">
      <c r="A66" s="5">
        <v>51</v>
      </c>
      <c r="B66" s="23" t="s">
        <v>18</v>
      </c>
      <c r="C66" s="3"/>
      <c r="D66" s="3"/>
      <c r="E66" s="14">
        <f>TEMPLATE_Table2!C66-'Pub0222'!E66</f>
        <v>-4.3000000000006366E-2</v>
      </c>
      <c r="F66" s="14">
        <f>TEMPLATE_Table2!D66-'Pub0222'!F66</f>
        <v>-2.0000000000095497E-3</v>
      </c>
      <c r="G66" s="14">
        <f>TEMPLATE_Table2!E66-'Pub0222'!G66</f>
        <v>-4.8999999999978172E-2</v>
      </c>
      <c r="H66" s="14">
        <f>TEMPLATE_Table2!F66-'Pub0222'!H66</f>
        <v>3.5000000000025011E-2</v>
      </c>
      <c r="I66" s="14">
        <f>TEMPLATE_Table2!G66-'Pub0222'!I66</f>
        <v>-1.4000000000010004E-2</v>
      </c>
      <c r="J66" s="14">
        <f>TEMPLATE_Table2!H66-'Pub0222'!J66</f>
        <v>2.0000000000095497E-3</v>
      </c>
      <c r="K66" s="14">
        <f>TEMPLATE_Table2!I66-'Pub0222'!K66</f>
        <v>1.6000000000019554E-2</v>
      </c>
      <c r="L66" s="14">
        <f>TEMPLATE_Table2!J66-'Pub0222'!L66</f>
        <v>3.5000000000025011E-2</v>
      </c>
      <c r="M66" s="14">
        <f>TEMPLATE_Table2!K66-'Pub0222'!M66</f>
        <v>3.999999999996362E-2</v>
      </c>
      <c r="N66" s="14">
        <f>TEMPLATE_Table2!L66-'Pub0222'!N66</f>
        <v>-2.8999999999996362E-2</v>
      </c>
      <c r="O66" s="14">
        <f>TEMPLATE_Table2!M66-'Pub0222'!O66</f>
        <v>2.9999999999972715E-2</v>
      </c>
      <c r="P66" s="14">
        <f>TEMPLATE_Table2!N66-'Pub0222'!P66</f>
        <v>-3.3000000000015461E-2</v>
      </c>
      <c r="Q66" s="14">
        <f>TEMPLATE_Table2!O66-'Pub0222'!Q66</f>
        <v>4.0000000000020464E-2</v>
      </c>
      <c r="R66" s="14">
        <f>TEMPLATE_Table2!P66-'Pub0222'!R66</f>
        <v>1.0999999999967258E-2</v>
      </c>
      <c r="S66" s="14">
        <f>TEMPLATE_Table2!Q66-'Pub0222'!S66</f>
        <v>-4.6000000000049113E-2</v>
      </c>
      <c r="T66" s="14">
        <f>TEMPLATE_Table2!R66-'Pub0222'!T66</f>
        <v>1.7000000000052751E-2</v>
      </c>
      <c r="U66" s="14">
        <f>TEMPLATE_Table2!S66-'Pub0222'!U66</f>
        <v>-2.3000000000024556E-2</v>
      </c>
      <c r="V66" s="14">
        <f>TEMPLATE_Table2!T66-'Pub0222'!V66</f>
        <v>-2.9999999999972715E-2</v>
      </c>
      <c r="W66" s="14">
        <f>TEMPLATE_Table2!U66-'Pub0222'!W66</f>
        <v>-9.0000000000145519E-3</v>
      </c>
      <c r="X66" s="14">
        <f>TEMPLATE_Table2!V66-'Pub0222'!X66</f>
        <v>-3.3000000000015461E-2</v>
      </c>
      <c r="Y66" s="14">
        <f ca="1">TEMPLATE_Table2!W66-'Pub0222'!Y66</f>
        <v>3.5999999999944521E-2</v>
      </c>
      <c r="Z66" s="14" t="str">
        <f ca="1">IF(OR(TEMPLATE_Table2!X66="n.a.", TEMPLATE_Table2!X66="..."), "NA", TEMPLATE_Table2!X66-'Pub0222'!Z66)</f>
        <v>NA</v>
      </c>
      <c r="AA66" s="14"/>
      <c r="AB66" s="14"/>
      <c r="AC66" s="14"/>
    </row>
    <row r="67" spans="1:29" ht="14.25" x14ac:dyDescent="0.2">
      <c r="A67" s="5">
        <v>52</v>
      </c>
      <c r="B67" s="23" t="s">
        <v>54</v>
      </c>
      <c r="C67" s="3"/>
      <c r="D67" s="3"/>
      <c r="E67" s="14">
        <f>TEMPLATE_Table2!C67-'Pub0222'!E67</f>
        <v>-4.3000000000006366E-2</v>
      </c>
      <c r="F67" s="14">
        <f>TEMPLATE_Table2!D67-'Pub0222'!F67</f>
        <v>-2.0000000000095497E-3</v>
      </c>
      <c r="G67" s="14">
        <f>TEMPLATE_Table2!E67-'Pub0222'!G67</f>
        <v>-4.8999999999978172E-2</v>
      </c>
      <c r="H67" s="14">
        <f>TEMPLATE_Table2!F67-'Pub0222'!H67</f>
        <v>3.5000000000025011E-2</v>
      </c>
      <c r="I67" s="14">
        <f>TEMPLATE_Table2!G67-'Pub0222'!I67</f>
        <v>-1.4000000000010004E-2</v>
      </c>
      <c r="J67" s="14">
        <f>TEMPLATE_Table2!H67-'Pub0222'!J67</f>
        <v>2.0000000000095497E-3</v>
      </c>
      <c r="K67" s="14">
        <f>TEMPLATE_Table2!I67-'Pub0222'!K67</f>
        <v>1.6000000000019554E-2</v>
      </c>
      <c r="L67" s="14">
        <f>TEMPLATE_Table2!J67-'Pub0222'!L67</f>
        <v>-4.399999999998272E-2</v>
      </c>
      <c r="M67" s="14">
        <f>TEMPLATE_Table2!K67-'Pub0222'!M67</f>
        <v>-4.8999999999978172E-2</v>
      </c>
      <c r="N67" s="14">
        <f>TEMPLATE_Table2!L67-'Pub0222'!N67</f>
        <v>1.4000000000010004E-2</v>
      </c>
      <c r="O67" s="14">
        <f>TEMPLATE_Table2!M67-'Pub0222'!O67</f>
        <v>-3.3000000000015461E-2</v>
      </c>
      <c r="P67" s="14">
        <f>TEMPLATE_Table2!N67-'Pub0222'!P67</f>
        <v>-3.1999999999982265E-2</v>
      </c>
      <c r="Q67" s="14">
        <f>TEMPLATE_Table2!O67-'Pub0222'!Q67</f>
        <v>-4.199999999997317E-2</v>
      </c>
      <c r="R67" s="14">
        <f>TEMPLATE_Table2!P67-'Pub0222'!R67</f>
        <v>1.4000000000010004E-2</v>
      </c>
      <c r="S67" s="14">
        <f>TEMPLATE_Table2!Q67-'Pub0222'!S67</f>
        <v>-3.3000000000015461E-2</v>
      </c>
      <c r="T67" s="14">
        <f>TEMPLATE_Table2!R67-'Pub0222'!T67</f>
        <v>-4.0999999999996817E-2</v>
      </c>
      <c r="U67" s="14">
        <f>TEMPLATE_Table2!S67-'Pub0222'!U67</f>
        <v>-4.8000000000001819E-2</v>
      </c>
      <c r="V67" s="14">
        <f>TEMPLATE_Table2!T67-'Pub0222'!V67</f>
        <v>2.0000000000095497E-3</v>
      </c>
      <c r="W67" s="14">
        <f>TEMPLATE_Table2!U67-'Pub0222'!W67</f>
        <v>3.1000000000062755E-2</v>
      </c>
      <c r="X67" s="14">
        <f>TEMPLATE_Table2!V67-'Pub0222'!X67</f>
        <v>2.4999999999977263E-2</v>
      </c>
      <c r="Y67" s="14">
        <f ca="1">TEMPLATE_Table2!W67-'Pub0222'!Y67</f>
        <v>-8.0000000000381988E-3</v>
      </c>
      <c r="Z67" s="14" t="str">
        <f ca="1">IF(OR(TEMPLATE_Table2!X67="n.a.", TEMPLATE_Table2!X67="..."), "NA", TEMPLATE_Table2!X67-'Pub0222'!Z67)</f>
        <v>NA</v>
      </c>
      <c r="AA67" s="14"/>
      <c r="AB67" s="14"/>
      <c r="AC67" s="14"/>
    </row>
    <row r="68" spans="1:29" x14ac:dyDescent="0.2">
      <c r="A68" s="5">
        <v>53</v>
      </c>
      <c r="B68" s="23" t="s">
        <v>7</v>
      </c>
      <c r="C68" s="3"/>
      <c r="D68" s="3"/>
      <c r="E68" s="14" t="str">
        <f>IF(OR(TEMPLATE_Table2!C68="n.a.",TEMPLATE_Table2!C68="..."), "NA", TEMPLATE_Table2!C68-'Pub0222'!E68)</f>
        <v>NA</v>
      </c>
      <c r="F68" s="14" t="str">
        <f>IF(OR(TEMPLATE_Table2!D68="n.a.",TEMPLATE_Table2!D68="..."), "NA", TEMPLATE_Table2!D68-'Pub0222'!F68)</f>
        <v>NA</v>
      </c>
      <c r="G68" s="14" t="str">
        <f>IF(OR(TEMPLATE_Table2!E68="n.a.",TEMPLATE_Table2!E68="..."), "NA", TEMPLATE_Table2!E68-'Pub0222'!G68)</f>
        <v>NA</v>
      </c>
      <c r="H68" s="14" t="str">
        <f>IF(OR(TEMPLATE_Table2!F68="n.a.",TEMPLATE_Table2!F68="..."), "NA", TEMPLATE_Table2!F68-'Pub0222'!H68)</f>
        <v>NA</v>
      </c>
      <c r="I68" s="14" t="str">
        <f>IF(OR(TEMPLATE_Table2!G68="n.a.",TEMPLATE_Table2!G68="..."), "NA", TEMPLATE_Table2!G68-'Pub0222'!I68)</f>
        <v>NA</v>
      </c>
      <c r="J68" s="14" t="str">
        <f>IF(OR(TEMPLATE_Table2!H68="n.a.",TEMPLATE_Table2!H68="..."), "NA", TEMPLATE_Table2!H68-'Pub0222'!J68)</f>
        <v>NA</v>
      </c>
      <c r="K68" s="14" t="str">
        <f>IF(OR(TEMPLATE_Table2!I68="n.a.",TEMPLATE_Table2!I68="..."), "NA", TEMPLATE_Table2!I68-'Pub0222'!K68)</f>
        <v>NA</v>
      </c>
      <c r="L68" s="14">
        <f>TEMPLATE_Table2!J68-'Pub0222'!L68</f>
        <v>-2.1000000000000796E-2</v>
      </c>
      <c r="M68" s="14">
        <f>TEMPLATE_Table2!K68-'Pub0222'!M68</f>
        <v>-1.1000000000002785E-2</v>
      </c>
      <c r="N68" s="14">
        <f>TEMPLATE_Table2!L68-'Pub0222'!N68</f>
        <v>-4.2999999999999261E-2</v>
      </c>
      <c r="O68" s="14">
        <f>TEMPLATE_Table2!M68-'Pub0222'!O68</f>
        <v>-3.6999999999999034E-2</v>
      </c>
      <c r="P68" s="14">
        <f>TEMPLATE_Table2!N68-'Pub0222'!P68</f>
        <v>-9.9999999999766942E-4</v>
      </c>
      <c r="Q68" s="14">
        <f>TEMPLATE_Table2!O68-'Pub0222'!Q68</f>
        <v>-1.8000000000000682E-2</v>
      </c>
      <c r="R68" s="14">
        <f>TEMPLATE_Table2!P68-'Pub0222'!R68</f>
        <v>-3.0000000000001137E-3</v>
      </c>
      <c r="S68" s="14">
        <f>TEMPLATE_Table2!Q68-'Pub0222'!S68</f>
        <v>-1.2999999999998124E-2</v>
      </c>
      <c r="T68" s="14">
        <f>TEMPLATE_Table2!R68-'Pub0222'!T68</f>
        <v>-4.1999999999994486E-2</v>
      </c>
      <c r="U68" s="14">
        <f>TEMPLATE_Table2!S68-'Pub0222'!U68</f>
        <v>2.4999999999998579E-2</v>
      </c>
      <c r="V68" s="14">
        <f>TEMPLATE_Table2!T68-'Pub0222'!V68</f>
        <v>-3.1999999999996476E-2</v>
      </c>
      <c r="W68" s="14">
        <f>TEMPLATE_Table2!U68-'Pub0222'!W68</f>
        <v>-3.9999999999999147E-2</v>
      </c>
      <c r="X68" s="14">
        <f>TEMPLATE_Table2!V68-'Pub0222'!X68</f>
        <v>4.2000000000001592E-2</v>
      </c>
      <c r="Y68" s="14">
        <f ca="1">TEMPLATE_Table2!W68-'Pub0222'!Y68</f>
        <v>4.399999999999693E-2</v>
      </c>
      <c r="Z68" s="14">
        <f ca="1">IF(OR(TEMPLATE_Table2!X68="n.a.", TEMPLATE_Table2!X68="..."), "NA", TEMPLATE_Table2!X68-'Pub0222'!Z68)</f>
        <v>1.5000000000000568E-2</v>
      </c>
      <c r="AA68" s="14"/>
      <c r="AB68" s="14"/>
      <c r="AC68" s="14"/>
    </row>
    <row r="69" spans="1:29" x14ac:dyDescent="0.2">
      <c r="A69" s="5"/>
      <c r="B69" s="3"/>
      <c r="C69" s="3"/>
      <c r="D69" s="3"/>
      <c r="E69" s="14"/>
      <c r="F69" s="14"/>
      <c r="G69" s="14"/>
      <c r="H69" s="14"/>
      <c r="I69" s="14"/>
      <c r="J69" s="14"/>
      <c r="K69" s="14"/>
      <c r="L69" s="14"/>
      <c r="M69" s="14"/>
      <c r="N69" s="14"/>
      <c r="O69" s="14"/>
      <c r="P69" s="14"/>
      <c r="Q69" s="14"/>
      <c r="R69" s="14"/>
      <c r="S69" s="14"/>
      <c r="T69" s="14"/>
      <c r="U69" s="14"/>
      <c r="V69" s="14"/>
      <c r="W69" s="14"/>
      <c r="X69" s="14"/>
      <c r="Y69" s="14"/>
      <c r="Z69" s="14"/>
      <c r="AA69" s="14"/>
      <c r="AB69" s="14"/>
      <c r="AC69" s="14"/>
    </row>
    <row r="70" spans="1:29" x14ac:dyDescent="0.2">
      <c r="A70" s="5">
        <v>54</v>
      </c>
      <c r="B70" s="308" t="s">
        <v>46</v>
      </c>
      <c r="C70" s="309"/>
      <c r="D70" s="309"/>
      <c r="E70" s="14">
        <f>TEMPLATE_Table2!C70-'Pub0222'!E70</f>
        <v>2.2999999999996135E-2</v>
      </c>
      <c r="F70" s="14">
        <f>TEMPLATE_Table2!D70-'Pub0222'!F70</f>
        <v>1.8999999999998352E-2</v>
      </c>
      <c r="G70" s="14">
        <f>TEMPLATE_Table2!E70-'Pub0222'!G70</f>
        <v>3.9999999999999147E-2</v>
      </c>
      <c r="H70" s="14">
        <f>TEMPLATE_Table2!F70-'Pub0222'!H70</f>
        <v>3.9000000000001478E-2</v>
      </c>
      <c r="I70" s="14">
        <f>TEMPLATE_Table2!G70-'Pub0222'!I70</f>
        <v>1.3999999999995794E-2</v>
      </c>
      <c r="J70" s="14">
        <f>TEMPLATE_Table2!H70-'Pub0222'!J70</f>
        <v>-4.5999999999992269E-2</v>
      </c>
      <c r="K70" s="14">
        <f>TEMPLATE_Table2!I70-'Pub0222'!K70</f>
        <v>1.9999999999996021E-2</v>
      </c>
      <c r="L70" s="14">
        <f>TEMPLATE_Table2!J70-'Pub0222'!L70</f>
        <v>4.5999999999992269E-2</v>
      </c>
      <c r="M70" s="14">
        <f>TEMPLATE_Table2!K70-'Pub0222'!M70</f>
        <v>2.3000000000024556E-2</v>
      </c>
      <c r="N70" s="14">
        <f>TEMPLATE_Table2!L70-'Pub0222'!N70</f>
        <v>3.9999999999906777E-3</v>
      </c>
      <c r="O70" s="14">
        <f>TEMPLATE_Table2!M70-'Pub0222'!O70</f>
        <v>2.3000000000010346E-2</v>
      </c>
      <c r="P70" s="14">
        <f>TEMPLATE_Table2!N70-'Pub0222'!P70</f>
        <v>-1.5999999999991132E-2</v>
      </c>
      <c r="Q70" s="14">
        <f>TEMPLATE_Table2!O70-'Pub0222'!Q70</f>
        <v>-3.8000000000010914E-2</v>
      </c>
      <c r="R70" s="14">
        <f>TEMPLATE_Table2!P70-'Pub0222'!R70</f>
        <v>-3.8000000000010914E-2</v>
      </c>
      <c r="S70" s="14">
        <f>TEMPLATE_Table2!Q70-'Pub0222'!S70</f>
        <v>1.5000000000014779E-2</v>
      </c>
      <c r="T70" s="14">
        <f>TEMPLATE_Table2!R70-'Pub0222'!T70</f>
        <v>4.6999999999997044E-2</v>
      </c>
      <c r="U70" s="14">
        <f>TEMPLATE_Table2!S70-'Pub0222'!U70</f>
        <v>4.9000000000006594E-2</v>
      </c>
      <c r="V70" s="14">
        <f>TEMPLATE_Table2!T70-'Pub0222'!V70</f>
        <v>-9.9999999997635314E-4</v>
      </c>
      <c r="W70" s="14">
        <f>TEMPLATE_Table2!U70-'Pub0222'!W70</f>
        <v>4.8000000000001819E-2</v>
      </c>
      <c r="X70" s="14">
        <f>TEMPLATE_Table2!V70-'Pub0222'!X70</f>
        <v>-3.299999999998704E-2</v>
      </c>
      <c r="Y70" s="14">
        <f ca="1">TEMPLATE_Table2!W70-'Pub0222'!Y70</f>
        <v>-1.099999999999568E-2</v>
      </c>
      <c r="Z70" s="14">
        <f ca="1">IF(OR(TEMPLATE_Table2!X70="n.a.", TEMPLATE_Table2!X70="..."), "NA", TEMPLATE_Table2!X70-'Pub0222'!Z70)</f>
        <v>-2.1000000000015007E-2</v>
      </c>
      <c r="AA70" s="14"/>
      <c r="AB70" s="14"/>
      <c r="AC70" s="14"/>
    </row>
    <row r="71" spans="1:29" x14ac:dyDescent="0.2">
      <c r="A71" s="5"/>
      <c r="C71" s="3"/>
      <c r="D71" s="3"/>
      <c r="E71" s="14"/>
      <c r="F71" s="14"/>
      <c r="G71" s="14"/>
      <c r="H71" s="14"/>
      <c r="I71" s="14"/>
      <c r="J71" s="14"/>
      <c r="K71" s="14"/>
      <c r="L71" s="14"/>
      <c r="M71" s="14"/>
      <c r="N71" s="14"/>
      <c r="O71" s="14"/>
      <c r="P71" s="14"/>
      <c r="Q71" s="14"/>
      <c r="R71" s="14"/>
      <c r="S71" s="14"/>
      <c r="T71" s="14"/>
      <c r="U71" s="14"/>
      <c r="V71" s="14"/>
      <c r="W71" s="14"/>
      <c r="X71" s="14"/>
      <c r="Y71" s="14"/>
      <c r="Z71" s="14"/>
      <c r="AA71" s="14"/>
      <c r="AB71" s="14"/>
      <c r="AC71" s="14"/>
    </row>
    <row r="72" spans="1:29" ht="14.25" x14ac:dyDescent="0.2">
      <c r="A72" s="5">
        <v>55</v>
      </c>
      <c r="B72" s="23" t="s">
        <v>57</v>
      </c>
      <c r="C72" s="3"/>
      <c r="D72" s="3"/>
      <c r="E72" s="14">
        <f>TEMPLATE_Table2!C72-'Pub0222'!E72</f>
        <v>-4.1000000000167347E-2</v>
      </c>
      <c r="F72" s="14">
        <f>TEMPLATE_Table2!D72-'Pub0222'!F72</f>
        <v>-7.9999999998108251E-3</v>
      </c>
      <c r="G72" s="14">
        <f>TEMPLATE_Table2!E72-'Pub0222'!G72</f>
        <v>-9.0000000000145519E-3</v>
      </c>
      <c r="H72" s="14">
        <f>TEMPLATE_Table2!F72-'Pub0222'!H72</f>
        <v>3.0000000000200089E-2</v>
      </c>
      <c r="I72" s="14">
        <f>TEMPLATE_Table2!G72-'Pub0222'!I72</f>
        <v>-4.9999999999727152E-2</v>
      </c>
      <c r="J72" s="14">
        <f>TEMPLATE_Table2!H72-'Pub0222'!J72</f>
        <v>1.999999999998181E-2</v>
      </c>
      <c r="K72" s="14">
        <f>TEMPLATE_Table2!I72-'Pub0222'!K72</f>
        <v>3.999999999996362E-2</v>
      </c>
      <c r="L72" s="14">
        <f>TEMPLATE_Table2!J72-'Pub0222'!L72</f>
        <v>2.5999999999839929E-2</v>
      </c>
      <c r="M72" s="14">
        <f>TEMPLATE_Table2!K72-'Pub0222'!M72</f>
        <v>4.7000000000025466E-2</v>
      </c>
      <c r="N72" s="14">
        <f>TEMPLATE_Table2!L72-'Pub0222'!N72</f>
        <v>-4.09999999997126E-2</v>
      </c>
      <c r="O72" s="14">
        <f>TEMPLATE_Table2!M72-'Pub0222'!O72</f>
        <v>-1.8000000000029104E-2</v>
      </c>
      <c r="P72" s="14">
        <f>TEMPLATE_Table2!N72-'Pub0222'!P72</f>
        <v>2.5000000000090949E-2</v>
      </c>
      <c r="Q72" s="14">
        <f>TEMPLATE_Table2!O72-'Pub0222'!Q72</f>
        <v>-4.09999999997126E-2</v>
      </c>
      <c r="R72" s="14">
        <f>TEMPLATE_Table2!P72-'Pub0222'!R72</f>
        <v>2.7000000000043656E-2</v>
      </c>
      <c r="S72" s="14">
        <f>TEMPLATE_Table2!Q72-'Pub0222'!S72</f>
        <v>9.9999999929423211E-4</v>
      </c>
      <c r="T72" s="14">
        <f>TEMPLATE_Table2!R72-'Pub0222'!T72</f>
        <v>5.9999999994033715E-3</v>
      </c>
      <c r="U72" s="14">
        <f>TEMPLATE_Table2!S72-'Pub0222'!U72</f>
        <v>2.4999999999636202E-2</v>
      </c>
      <c r="V72" s="14">
        <f>TEMPLATE_Table2!T72-'Pub0222'!V72</f>
        <v>-3.9000000000669388E-2</v>
      </c>
      <c r="W72" s="14">
        <f>TEMPLATE_Table2!U72-'Pub0222'!W72</f>
        <v>3.8000000000465661E-2</v>
      </c>
      <c r="X72" s="14">
        <f>TEMPLATE_Table2!V72-'Pub0222'!X72</f>
        <v>-3.4999999999854481E-2</v>
      </c>
      <c r="Y72" s="14">
        <f ca="1">TEMPLATE_Table2!W72-'Pub0222'!Y72</f>
        <v>-2.4999999999636202E-2</v>
      </c>
      <c r="Z72" s="14" t="str">
        <f ca="1">IF(OR(TEMPLATE_Table2!X72="n.a.", TEMPLATE_Table2!X72="..."), "NA", TEMPLATE_Table2!X72-'Pub0222'!Z72)</f>
        <v>NA</v>
      </c>
      <c r="AA72" s="14"/>
      <c r="AB72" s="14"/>
      <c r="AC72" s="14"/>
    </row>
    <row r="73" spans="1:29" ht="14.25" x14ac:dyDescent="0.2">
      <c r="A73" s="5">
        <v>56</v>
      </c>
      <c r="B73" s="23" t="s">
        <v>58</v>
      </c>
      <c r="C73" s="3"/>
      <c r="D73" s="3"/>
      <c r="E73" s="14">
        <f>TEMPLATE_Table2!C73-'Pub0222'!E73</f>
        <v>0</v>
      </c>
      <c r="F73" s="14">
        <f>TEMPLATE_Table2!D73-'Pub0222'!F73</f>
        <v>0</v>
      </c>
      <c r="G73" s="14">
        <f>TEMPLATE_Table2!E73-'Pub0222'!G73</f>
        <v>0</v>
      </c>
      <c r="H73" s="14">
        <f>TEMPLATE_Table2!F73-'Pub0222'!H73</f>
        <v>0</v>
      </c>
      <c r="I73" s="14">
        <f>TEMPLATE_Table2!G73-'Pub0222'!I73</f>
        <v>0</v>
      </c>
      <c r="J73" s="14">
        <f>TEMPLATE_Table2!H73-'Pub0222'!J73</f>
        <v>0</v>
      </c>
      <c r="K73" s="14">
        <f>TEMPLATE_Table2!I73-'Pub0222'!K73</f>
        <v>0</v>
      </c>
      <c r="L73" s="14">
        <f>TEMPLATE_Table2!J73-'Pub0222'!L73</f>
        <v>8.0000000000381988E-3</v>
      </c>
      <c r="M73" s="14">
        <f>TEMPLATE_Table2!K73-'Pub0222'!M73</f>
        <v>-2.8999999999996362E-2</v>
      </c>
      <c r="N73" s="14">
        <f>TEMPLATE_Table2!L73-'Pub0222'!N73</f>
        <v>1.6000000000076398E-2</v>
      </c>
      <c r="O73" s="14">
        <f>TEMPLATE_Table2!M73-'Pub0222'!O73</f>
        <v>2.9999999999972715E-2</v>
      </c>
      <c r="P73" s="14">
        <f>TEMPLATE_Table2!N73-'Pub0222'!P73</f>
        <v>2.9999999999972715E-2</v>
      </c>
      <c r="Q73" s="14">
        <f>TEMPLATE_Table2!O73-'Pub0222'!Q73</f>
        <v>1.7000000000052751E-2</v>
      </c>
      <c r="R73" s="14">
        <f>TEMPLATE_Table2!P73-'Pub0222'!R73</f>
        <v>-1.999999999998181E-2</v>
      </c>
      <c r="S73" s="14">
        <f>TEMPLATE_Table2!Q73-'Pub0222'!S73</f>
        <v>-3.1000000000062755E-2</v>
      </c>
      <c r="T73" s="14">
        <f>TEMPLATE_Table2!R73-'Pub0222'!T73</f>
        <v>-5.9999999999718057E-3</v>
      </c>
      <c r="U73" s="14">
        <f>TEMPLATE_Table2!S73-'Pub0222'!U73</f>
        <v>2.1999999999934516E-2</v>
      </c>
      <c r="V73" s="14">
        <f>TEMPLATE_Table2!T73-'Pub0222'!V73</f>
        <v>2.2000000000048203E-2</v>
      </c>
      <c r="W73" s="14">
        <f>TEMPLATE_Table2!U73-'Pub0222'!W73</f>
        <v>-4.8000000000001819E-2</v>
      </c>
      <c r="X73" s="14">
        <f>TEMPLATE_Table2!V73-'Pub0222'!X73</f>
        <v>4.3000000000006366E-2</v>
      </c>
      <c r="Y73" s="14">
        <f ca="1">TEMPLATE_Table2!W73-'Pub0222'!Y73</f>
        <v>3.1000000000062755E-2</v>
      </c>
      <c r="Z73" s="14" t="str">
        <f ca="1">IF(OR(TEMPLATE_Table2!X73="n.a.", TEMPLATE_Table2!X73="..."), "NA", TEMPLATE_Table2!X73-'Pub0222'!Z73)</f>
        <v>NA</v>
      </c>
      <c r="AA73" s="14"/>
      <c r="AB73" s="14"/>
      <c r="AC73" s="14"/>
    </row>
    <row r="74" spans="1:29" x14ac:dyDescent="0.2">
      <c r="A74" s="5">
        <v>57</v>
      </c>
      <c r="B74" s="23" t="s">
        <v>19</v>
      </c>
      <c r="C74" s="3"/>
      <c r="D74" s="3"/>
      <c r="E74" s="14">
        <f>TEMPLATE_Table2!C74-'Pub0222'!E74</f>
        <v>9.9999999997635314E-3</v>
      </c>
      <c r="F74" s="14">
        <f>TEMPLATE_Table2!D74-'Pub0222'!F74</f>
        <v>-2.6999999999816282E-2</v>
      </c>
      <c r="G74" s="14">
        <f>TEMPLATE_Table2!E74-'Pub0222'!G74</f>
        <v>5.0999999999930878E-2</v>
      </c>
      <c r="H74" s="14">
        <f>TEMPLATE_Table2!F74-'Pub0222'!H74</f>
        <v>-8.9999999997871782E-3</v>
      </c>
      <c r="I74" s="14">
        <f>TEMPLATE_Table2!G74-'Pub0222'!I74</f>
        <v>3.6000000000058208E-2</v>
      </c>
      <c r="J74" s="14">
        <f>TEMPLATE_Table2!H74-'Pub0222'!J74</f>
        <v>-3.3999999999878128E-2</v>
      </c>
      <c r="K74" s="14">
        <f>TEMPLATE_Table2!I74-'Pub0222'!K74</f>
        <v>1.999999999998181E-2</v>
      </c>
      <c r="L74" s="14">
        <f>TEMPLATE_Table2!J74-'Pub0222'!L74</f>
        <v>-2.7999999999792635E-2</v>
      </c>
      <c r="M74" s="14">
        <f>TEMPLATE_Table2!K74-'Pub0222'!M74</f>
        <v>-4.7000000000025466E-2</v>
      </c>
      <c r="N74" s="14">
        <f>TEMPLATE_Table2!L74-'Pub0222'!N74</f>
        <v>3.8999999999759893E-2</v>
      </c>
      <c r="O74" s="14">
        <f>TEMPLATE_Table2!M74-'Pub0222'!O74</f>
        <v>2.8999999999541615E-2</v>
      </c>
      <c r="P74" s="14">
        <f>TEMPLATE_Table2!N74-'Pub0222'!P74</f>
        <v>1.0999999999967258E-2</v>
      </c>
      <c r="Q74" s="14">
        <f>TEMPLATE_Table2!O74-'Pub0222'!Q74</f>
        <v>-1.999999999998181E-2</v>
      </c>
      <c r="R74" s="14">
        <f>TEMPLATE_Table2!P74-'Pub0222'!R74</f>
        <v>-1.5000000000327418E-2</v>
      </c>
      <c r="S74" s="14">
        <f>TEMPLATE_Table2!Q74-'Pub0222'!S74</f>
        <v>1.6999999999825377E-2</v>
      </c>
      <c r="T74" s="14">
        <f>TEMPLATE_Table2!R74-'Pub0222'!T74</f>
        <v>-3.5000000000309228E-2</v>
      </c>
      <c r="U74" s="14">
        <f>TEMPLATE_Table2!S74-'Pub0222'!U74</f>
        <v>-4.6000000000276486E-2</v>
      </c>
      <c r="V74" s="14">
        <f>TEMPLATE_Table2!T74-'Pub0222'!V74</f>
        <v>3.999999999996362E-2</v>
      </c>
      <c r="W74" s="14">
        <f>TEMPLATE_Table2!U74-'Pub0222'!W74</f>
        <v>3.8000000000920409E-2</v>
      </c>
      <c r="X74" s="14">
        <f>TEMPLATE_Table2!V74-'Pub0222'!X74</f>
        <v>-4.4999999999163265E-2</v>
      </c>
      <c r="Y74" s="14">
        <f ca="1">TEMPLATE_Table2!W74-'Pub0222'!Y74</f>
        <v>-4.500000000007276E-2</v>
      </c>
      <c r="Z74" s="14" t="str">
        <f ca="1">IF(OR(TEMPLATE_Table2!X74="n.a.", TEMPLATE_Table2!X74="..."), "NA", TEMPLATE_Table2!X74-'Pub0222'!Z74)</f>
        <v>NA</v>
      </c>
      <c r="AA74" s="14"/>
      <c r="AB74" s="14"/>
      <c r="AC74" s="14"/>
    </row>
    <row r="75" spans="1:29" x14ac:dyDescent="0.2">
      <c r="A75" s="5">
        <v>58</v>
      </c>
      <c r="B75" s="23" t="s">
        <v>20</v>
      </c>
      <c r="C75" s="3"/>
      <c r="D75" s="3"/>
      <c r="E75" s="14">
        <f>TEMPLATE_Table2!C75-'Pub0222'!E75</f>
        <v>2.6999999999986812E-2</v>
      </c>
      <c r="F75" s="14">
        <f>TEMPLATE_Table2!D75-'Pub0222'!F75</f>
        <v>-3.6000000000001364E-2</v>
      </c>
      <c r="G75" s="14">
        <f>TEMPLATE_Table2!E75-'Pub0222'!G75</f>
        <v>3.0000000000029559E-2</v>
      </c>
      <c r="H75" s="14">
        <f>TEMPLATE_Table2!F75-'Pub0222'!H75</f>
        <v>3.5000000000025011E-2</v>
      </c>
      <c r="I75" s="14">
        <f>TEMPLATE_Table2!G75-'Pub0222'!I75</f>
        <v>1.1000000000024102E-2</v>
      </c>
      <c r="J75" s="14">
        <f>TEMPLATE_Table2!H75-'Pub0222'!J75</f>
        <v>4.9999999999954525E-3</v>
      </c>
      <c r="K75" s="14">
        <f>TEMPLATE_Table2!I75-'Pub0222'!K75</f>
        <v>-2.0000000000095497E-3</v>
      </c>
      <c r="L75" s="14">
        <f>TEMPLATE_Table2!J75-'Pub0222'!L75</f>
        <v>-2.2999999999967713E-2</v>
      </c>
      <c r="M75" s="14">
        <f>TEMPLATE_Table2!K75-'Pub0222'!M75</f>
        <v>-3.4000000000048658E-2</v>
      </c>
      <c r="N75" s="14">
        <f>TEMPLATE_Table2!L75-'Pub0222'!N75</f>
        <v>-4.5999999999992269E-2</v>
      </c>
      <c r="O75" s="14">
        <f>TEMPLATE_Table2!M75-'Pub0222'!O75</f>
        <v>4.9999999999954525E-3</v>
      </c>
      <c r="P75" s="14">
        <f>TEMPLATE_Table2!N75-'Pub0222'!P75</f>
        <v>4.8000000000001819E-2</v>
      </c>
      <c r="Q75" s="14">
        <f>TEMPLATE_Table2!O75-'Pub0222'!Q75</f>
        <v>-4.8000000000001819E-2</v>
      </c>
      <c r="R75" s="14">
        <f>TEMPLATE_Table2!P75-'Pub0222'!R75</f>
        <v>-2.8999999999996362E-2</v>
      </c>
      <c r="S75" s="14">
        <f>TEMPLATE_Table2!Q75-'Pub0222'!S75</f>
        <v>3.6000000000058208E-2</v>
      </c>
      <c r="T75" s="14">
        <f>TEMPLATE_Table2!R75-'Pub0222'!T75</f>
        <v>-4.4999999999959073E-2</v>
      </c>
      <c r="U75" s="14">
        <f>TEMPLATE_Table2!S75-'Pub0222'!U75</f>
        <v>1.7000000000052751E-2</v>
      </c>
      <c r="V75" s="14">
        <f>TEMPLATE_Table2!T75-'Pub0222'!V75</f>
        <v>4.3000000000006366E-2</v>
      </c>
      <c r="W75" s="14">
        <f>TEMPLATE_Table2!U75-'Pub0222'!W75</f>
        <v>-1.0999999999967258E-2</v>
      </c>
      <c r="X75" s="14">
        <f>TEMPLATE_Table2!V75-'Pub0222'!X75</f>
        <v>1.8000000000029104E-2</v>
      </c>
      <c r="Y75" s="14">
        <f ca="1">TEMPLATE_Table2!W75-'Pub0222'!Y75</f>
        <v>-3.2000000000039108E-2</v>
      </c>
      <c r="Z75" s="14" t="str">
        <f ca="1">IF(OR(TEMPLATE_Table2!X75="n.a.", TEMPLATE_Table2!X75="..."), "NA", TEMPLATE_Table2!X75-'Pub0222'!Z75)</f>
        <v>NA</v>
      </c>
      <c r="AA75" s="14"/>
      <c r="AB75" s="14"/>
      <c r="AC75" s="14"/>
    </row>
    <row r="76" spans="1:29" x14ac:dyDescent="0.2">
      <c r="A76" s="5">
        <v>59</v>
      </c>
      <c r="B76" s="23" t="s">
        <v>21</v>
      </c>
      <c r="C76" s="3"/>
      <c r="D76" s="3"/>
      <c r="E76" s="14">
        <f>TEMPLATE_Table2!C76-'Pub0222'!E76</f>
        <v>-1.7000000000052751E-2</v>
      </c>
      <c r="F76" s="14">
        <f>TEMPLATE_Table2!D76-'Pub0222'!F76</f>
        <v>9.0000000002419256E-3</v>
      </c>
      <c r="G76" s="14">
        <f>TEMPLATE_Table2!E76-'Pub0222'!G76</f>
        <v>2.099999999973079E-2</v>
      </c>
      <c r="H76" s="14">
        <f>TEMPLATE_Table2!F76-'Pub0222'!H76</f>
        <v>5.6000000000267391E-2</v>
      </c>
      <c r="I76" s="14">
        <f>TEMPLATE_Table2!G76-'Pub0222'!I76</f>
        <v>2.5000000000090949E-2</v>
      </c>
      <c r="J76" s="14">
        <f>TEMPLATE_Table2!H76-'Pub0222'!J76</f>
        <v>-3.8999999999759893E-2</v>
      </c>
      <c r="K76" s="14">
        <f>TEMPLATE_Table2!I76-'Pub0222'!K76</f>
        <v>2.1999999999934516E-2</v>
      </c>
      <c r="L76" s="14">
        <f>TEMPLATE_Table2!J76-'Pub0222'!L76</f>
        <v>-4.9999999998817657E-3</v>
      </c>
      <c r="M76" s="14">
        <f>TEMPLATE_Table2!K76-'Pub0222'!M76</f>
        <v>-1.2999999999919964E-2</v>
      </c>
      <c r="N76" s="14">
        <f>TEMPLATE_Table2!L76-'Pub0222'!N76</f>
        <v>-1.4999999999872671E-2</v>
      </c>
      <c r="O76" s="14">
        <f>TEMPLATE_Table2!M76-'Pub0222'!O76</f>
        <v>2.3999999999432475E-2</v>
      </c>
      <c r="P76" s="14">
        <f>TEMPLATE_Table2!N76-'Pub0222'!P76</f>
        <v>-3.6999999999807187E-2</v>
      </c>
      <c r="Q76" s="14">
        <f>TEMPLATE_Table2!O76-'Pub0222'!Q76</f>
        <v>2.7999999999792635E-2</v>
      </c>
      <c r="R76" s="14">
        <f>TEMPLATE_Table2!P76-'Pub0222'!R76</f>
        <v>1.3999999999668944E-2</v>
      </c>
      <c r="S76" s="14">
        <f>TEMPLATE_Table2!Q76-'Pub0222'!S76</f>
        <v>-1.8999999999778083E-2</v>
      </c>
      <c r="T76" s="14">
        <f>TEMPLATE_Table2!R76-'Pub0222'!T76</f>
        <v>9.9999999997635314E-3</v>
      </c>
      <c r="U76" s="14">
        <f>TEMPLATE_Table2!S76-'Pub0222'!U76</f>
        <v>3.6999999999807187E-2</v>
      </c>
      <c r="V76" s="14">
        <f>TEMPLATE_Table2!T76-'Pub0222'!V76</f>
        <v>-2.9999999997016857E-3</v>
      </c>
      <c r="W76" s="14">
        <f>TEMPLATE_Table2!U76-'Pub0222'!W76</f>
        <v>4.9000000000887667E-2</v>
      </c>
      <c r="X76" s="14">
        <f>TEMPLATE_Table2!V76-'Pub0222'!X76</f>
        <v>3.7000000000716682E-2</v>
      </c>
      <c r="Y76" s="14">
        <f ca="1">TEMPLATE_Table2!W76-'Pub0222'!Y76</f>
        <v>-1.3000000000374712E-2</v>
      </c>
      <c r="Z76" s="14" t="str">
        <f ca="1">IF(OR(TEMPLATE_Table2!X76="n.a.", TEMPLATE_Table2!X76="..."), "NA", TEMPLATE_Table2!X76-'Pub0222'!Z76)</f>
        <v>NA</v>
      </c>
      <c r="AA76" s="14"/>
      <c r="AB76" s="14"/>
      <c r="AC76" s="14"/>
    </row>
    <row r="77" spans="1:29" ht="14.25" x14ac:dyDescent="0.2">
      <c r="A77" s="5">
        <v>60</v>
      </c>
      <c r="B77" s="23" t="s">
        <v>59</v>
      </c>
      <c r="C77" s="3"/>
      <c r="D77" s="3"/>
      <c r="E77" s="14" t="str">
        <f>IF(OR(TEMPLATE_Table2!C77="n.a.",TEMPLATE_Table2!C77="..."), "NA", TEMPLATE_Table2!C77-'Pub0222'!E77)</f>
        <v>NA</v>
      </c>
      <c r="F77" s="14" t="str">
        <f>IF(OR(TEMPLATE_Table2!D77="n.a.",TEMPLATE_Table2!D77="..."), "NA", TEMPLATE_Table2!D77-'Pub0222'!F77)</f>
        <v>NA</v>
      </c>
      <c r="G77" s="14" t="str">
        <f>IF(OR(TEMPLATE_Table2!E77="n.a.",TEMPLATE_Table2!E77="..."), "NA", TEMPLATE_Table2!E77-'Pub0222'!G77)</f>
        <v>NA</v>
      </c>
      <c r="H77" s="14" t="str">
        <f>IF(OR(TEMPLATE_Table2!F77="n.a.",TEMPLATE_Table2!F77="..."), "NA", TEMPLATE_Table2!F77-'Pub0222'!H77)</f>
        <v>NA</v>
      </c>
      <c r="I77" s="14" t="str">
        <f>IF(OR(TEMPLATE_Table2!G77="n.a.",TEMPLATE_Table2!G77="..."), "NA", TEMPLATE_Table2!G77-'Pub0222'!I77)</f>
        <v>NA</v>
      </c>
      <c r="J77" s="14" t="str">
        <f>IF(OR(TEMPLATE_Table2!H77="n.a.",TEMPLATE_Table2!H77="..."), "NA", TEMPLATE_Table2!H77-'Pub0222'!J77)</f>
        <v>NA</v>
      </c>
      <c r="K77" s="14" t="str">
        <f>IF(OR(TEMPLATE_Table2!I77="n.a.",TEMPLATE_Table2!I77="..."), "NA", TEMPLATE_Table2!I77-'Pub0222'!K77)</f>
        <v>NA</v>
      </c>
      <c r="L77" s="14" t="str">
        <f>IF(OR(TEMPLATE_Table2!J77="n.a.",TEMPLATE_Table2!J77="..."), "NA", TEMPLATE_Table2!J77-'Pub0222'!L77)</f>
        <v>NA</v>
      </c>
      <c r="M77" s="14" t="str">
        <f>IF(OR(TEMPLATE_Table2!K77="n.a.",TEMPLATE_Table2!K77="..."), "NA", TEMPLATE_Table2!K77-'Pub0222'!M77)</f>
        <v>NA</v>
      </c>
      <c r="N77" s="14" t="str">
        <f>IF(OR(TEMPLATE_Table2!L77="n.a.",TEMPLATE_Table2!L77="..."), "NA", TEMPLATE_Table2!L77-'Pub0222'!N77)</f>
        <v>NA</v>
      </c>
      <c r="O77" s="14" t="str">
        <f>IF(OR(TEMPLATE_Table2!M77="n.a.",TEMPLATE_Table2!M77="..."), "NA", TEMPLATE_Table2!M77-'Pub0222'!O77)</f>
        <v>NA</v>
      </c>
      <c r="P77" s="14" t="str">
        <f>IF(OR(TEMPLATE_Table2!N77="n.a.",TEMPLATE_Table2!N77="..."), "NA", TEMPLATE_Table2!N77-'Pub0222'!P77)</f>
        <v>NA</v>
      </c>
      <c r="Q77" s="14" t="str">
        <f>IF(OR(TEMPLATE_Table2!O77="n.a.", TEMPLATE_Table2!O77="..."), "NA", TEMPLATE_Table2!O77-'Pub0222'!Q77)</f>
        <v>NA</v>
      </c>
      <c r="R77" s="14" t="str">
        <f>IF(OR(TEMPLATE_Table2!P77="n.a.", TEMPLATE_Table2!P77="..."), "NA", TEMPLATE_Table2!P77-'Pub0222'!R77)</f>
        <v>NA</v>
      </c>
      <c r="S77" s="14" t="str">
        <f>IF(OR(TEMPLATE_Table2!Q77="n.a.", TEMPLATE_Table2!Q77="..."), "NA", TEMPLATE_Table2!Q77-'Pub0222'!S77)</f>
        <v>NA</v>
      </c>
      <c r="T77" s="14" t="str">
        <f>IF(OR(TEMPLATE_Table2!R77="n.a.", TEMPLATE_Table2!R77="..."), "NA", TEMPLATE_Table2!R77-'Pub0222'!T77)</f>
        <v>NA</v>
      </c>
      <c r="U77" s="14" t="str">
        <f>IF(OR(TEMPLATE_Table2!S77="n.a.", TEMPLATE_Table2!S77="..."), "NA", TEMPLATE_Table2!S77-'Pub0222'!U77)</f>
        <v>NA</v>
      </c>
      <c r="V77" s="14" t="str">
        <f>IF(OR(TEMPLATE_Table2!T77="n.a.", TEMPLATE_Table2!T77="..."), "NA", TEMPLATE_Table2!T77-'Pub0222'!V77)</f>
        <v>NA</v>
      </c>
      <c r="W77" s="14" t="str">
        <f>IF(OR(TEMPLATE_Table2!U77="n.a.", TEMPLATE_Table2!U77="..."), "NA", TEMPLATE_Table2!U77-'Pub0222'!W77)</f>
        <v>NA</v>
      </c>
      <c r="X77" s="14" t="str">
        <f>IF(OR(TEMPLATE_Table2!V77="n.a.", TEMPLATE_Table2!V77="..."), "NA", TEMPLATE_Table2!V77-'Pub0222'!X77)</f>
        <v>NA</v>
      </c>
      <c r="Y77" s="14" t="e">
        <f ca="1">IF(OR(TEMPLATE_Table2!W77="n.a.", TEMPLATE_Table2!W77="..."), "NA", TEMPLATE_Table2!W77-'Pub0222'!Y77)</f>
        <v>#VALUE!</v>
      </c>
      <c r="Z77" s="159" t="e">
        <f ca="1">IF(OR(TEMPLATE_Table2!X77="n.a.", TEMPLATE_Table2!X77="..."), "NA", TEMPLATE_Table2!X77-'Pub0222'!Z77)</f>
        <v>#VALUE!</v>
      </c>
      <c r="AA77" s="14"/>
      <c r="AB77" s="14"/>
      <c r="AC77" s="14"/>
    </row>
    <row r="78" spans="1:29" x14ac:dyDescent="0.2">
      <c r="A78" s="5">
        <v>61</v>
      </c>
      <c r="B78" s="23" t="s">
        <v>42</v>
      </c>
      <c r="C78" s="3"/>
      <c r="D78" s="3"/>
      <c r="E78" s="14">
        <f>TEMPLATE_Table2!C78-'Pub0222'!E78</f>
        <v>-2.5999999999999801E-2</v>
      </c>
      <c r="F78" s="14">
        <f>TEMPLATE_Table2!D78-'Pub0222'!F78</f>
        <v>0</v>
      </c>
      <c r="G78" s="14">
        <f>TEMPLATE_Table2!E78-'Pub0222'!G78</f>
        <v>0</v>
      </c>
      <c r="H78" s="14">
        <f>TEMPLATE_Table2!F78-'Pub0222'!H78</f>
        <v>0</v>
      </c>
      <c r="I78" s="14">
        <f>TEMPLATE_Table2!G78-'Pub0222'!I78</f>
        <v>0</v>
      </c>
      <c r="J78" s="14">
        <f>TEMPLATE_Table2!H78-'Pub0222'!J78</f>
        <v>0</v>
      </c>
      <c r="K78" s="14">
        <f>TEMPLATE_Table2!I78-'Pub0222'!K78</f>
        <v>0</v>
      </c>
      <c r="L78" s="14">
        <f>TEMPLATE_Table2!J78-'Pub0222'!L78</f>
        <v>0</v>
      </c>
      <c r="M78" s="159" t="e">
        <f>IF(OR(TEMPLATE_Table2!K78="n.a.", TEMPLATE_Table2!K78="..."), "NA", TEMPLATE_Table2!K78-'Pub0222'!M78)</f>
        <v>#VALUE!</v>
      </c>
      <c r="N78" s="159" t="e">
        <f>IF(OR(TEMPLATE_Table2!L78="n.a.", TEMPLATE_Table2!L78="..."), "NA", TEMPLATE_Table2!L78-'Pub0222'!N78)</f>
        <v>#VALUE!</v>
      </c>
      <c r="O78" s="159" t="e">
        <f>IF(OR(TEMPLATE_Table2!M78="n.a.", TEMPLATE_Table2!M78="..."), "NA", TEMPLATE_Table2!M78-'Pub0222'!O78)</f>
        <v>#VALUE!</v>
      </c>
      <c r="P78" s="159" t="e">
        <f>IF(OR(TEMPLATE_Table2!N78="n.a.", TEMPLATE_Table2!N78="..."), "NA", TEMPLATE_Table2!N78-'Pub0222'!P78)</f>
        <v>#VALUE!</v>
      </c>
      <c r="Q78" s="159" t="e">
        <f>IF(OR(TEMPLATE_Table2!O78="n.a.", TEMPLATE_Table2!O78="..."), "NA", TEMPLATE_Table2!O78-'Pub0222'!Q78)</f>
        <v>#VALUE!</v>
      </c>
      <c r="R78" s="159" t="e">
        <f>IF(OR(TEMPLATE_Table2!P78="n.a.", TEMPLATE_Table2!P78="..."), "NA", TEMPLATE_Table2!P78-'Pub0222'!R78)</f>
        <v>#VALUE!</v>
      </c>
      <c r="S78" s="159" t="e">
        <f>IF(OR(TEMPLATE_Table2!Q78="n.a.", TEMPLATE_Table2!Q78="..."), "NA", TEMPLATE_Table2!Q78-'Pub0222'!S78)</f>
        <v>#VALUE!</v>
      </c>
      <c r="T78" s="159" t="e">
        <f>IF(OR(TEMPLATE_Table2!R78="n.a.", TEMPLATE_Table2!R78="..."), "NA", TEMPLATE_Table2!R78-'Pub0222'!T78)</f>
        <v>#VALUE!</v>
      </c>
      <c r="U78" s="159" t="e">
        <f>IF(OR(TEMPLATE_Table2!S78="n.a.", TEMPLATE_Table2!S78="..."), "NA", TEMPLATE_Table2!S78-'Pub0222'!U78)</f>
        <v>#VALUE!</v>
      </c>
      <c r="V78" s="159" t="e">
        <f>IF(OR(TEMPLATE_Table2!T78="n.a.", TEMPLATE_Table2!T78="..."), "NA", TEMPLATE_Table2!T78-'Pub0222'!V78)</f>
        <v>#VALUE!</v>
      </c>
      <c r="W78" s="159" t="e">
        <f>IF(OR(TEMPLATE_Table2!U78="n.a.", TEMPLATE_Table2!U78="..."), "NA", TEMPLATE_Table2!U78-'Pub0222'!W78)</f>
        <v>#VALUE!</v>
      </c>
      <c r="X78" s="159" t="e">
        <f>IF(OR(TEMPLATE_Table2!V78="n.a.", TEMPLATE_Table2!V78="..."), "NA", TEMPLATE_Table2!V78-'Pub0222'!X78)</f>
        <v>#VALUE!</v>
      </c>
      <c r="Y78" s="159" t="e">
        <f ca="1">IF(OR(TEMPLATE_Table2!W78="n.a.", TEMPLATE_Table2!W78="..."), "NA", TEMPLATE_Table2!W78-'Pub0222'!Y78)</f>
        <v>#VALUE!</v>
      </c>
      <c r="Z78" s="159" t="e">
        <f ca="1">IF(OR(TEMPLATE_Table2!X78="n.a.", TEMPLATE_Table2!X78="..."), "NA", TEMPLATE_Table2!X78-'Pub0222'!Z78)</f>
        <v>#VALUE!</v>
      </c>
      <c r="AA78" s="14"/>
      <c r="AB78" s="14"/>
      <c r="AC78" s="14"/>
    </row>
    <row r="79" spans="1:29" x14ac:dyDescent="0.2">
      <c r="A79" s="5"/>
      <c r="B79" s="33"/>
      <c r="C79" s="3"/>
      <c r="D79" s="3"/>
      <c r="E79" s="14"/>
      <c r="F79" s="14"/>
      <c r="G79" s="14"/>
      <c r="H79" s="14"/>
      <c r="I79" s="14"/>
      <c r="J79" s="14"/>
      <c r="K79" s="14"/>
      <c r="L79" s="14"/>
      <c r="M79" s="14"/>
      <c r="N79" s="14"/>
      <c r="O79" s="14"/>
      <c r="P79" s="14"/>
      <c r="Q79" s="14"/>
      <c r="R79" s="14"/>
      <c r="S79" s="14"/>
      <c r="T79" s="14"/>
      <c r="U79" s="14"/>
      <c r="V79" s="14"/>
      <c r="W79" s="14"/>
      <c r="X79" s="14"/>
      <c r="Y79" s="14"/>
      <c r="Z79" s="14"/>
      <c r="AA79" s="14"/>
      <c r="AB79" s="14"/>
      <c r="AC79" s="14"/>
    </row>
    <row r="80" spans="1:29" x14ac:dyDescent="0.2">
      <c r="A80" s="5">
        <v>62</v>
      </c>
      <c r="B80" s="33" t="s">
        <v>86</v>
      </c>
      <c r="C80" s="3"/>
      <c r="D80" s="3"/>
      <c r="E80" s="14">
        <f>TEMPLATE_Table2!C80-'Pub0222'!E80</f>
        <v>3.9000000000015689E-2</v>
      </c>
      <c r="F80" s="14">
        <f>TEMPLATE_Table2!D80-'Pub0222'!F80</f>
        <v>3.3999999999991815E-2</v>
      </c>
      <c r="G80" s="14">
        <f>TEMPLATE_Table2!E80-'Pub0222'!G80</f>
        <v>-8.0000000000381988E-3</v>
      </c>
      <c r="H80" s="14">
        <f>TEMPLATE_Table2!F80-'Pub0222'!H80</f>
        <v>8.0000000000097771E-3</v>
      </c>
      <c r="I80" s="14">
        <f>TEMPLATE_Table2!G80-'Pub0222'!I80</f>
        <v>2.0999999999986585E-2</v>
      </c>
      <c r="J80" s="14">
        <f>TEMPLATE_Table2!H80-'Pub0222'!J80</f>
        <v>-1.4000000000010004E-2</v>
      </c>
      <c r="K80" s="14">
        <f>TEMPLATE_Table2!I80-'Pub0222'!K80</f>
        <v>-3.8000000000010914E-2</v>
      </c>
      <c r="L80" s="14">
        <f>TEMPLATE_Table2!J80-'Pub0222'!L80</f>
        <v>-2.0000000000038654E-2</v>
      </c>
      <c r="M80" s="14">
        <f>TEMPLATE_Table2!K80-'Pub0222'!M80</f>
        <v>-2.7999999999906322E-2</v>
      </c>
      <c r="N80" s="14">
        <f>TEMPLATE_Table2!L80-'Pub0222'!N80</f>
        <v>-4.9999999998817657E-3</v>
      </c>
      <c r="O80" s="14">
        <f>TEMPLATE_Table2!M80-'Pub0222'!O80</f>
        <v>-2.1000000000015007E-2</v>
      </c>
      <c r="P80" s="14">
        <f>TEMPLATE_Table2!N80-'Pub0222'!P80</f>
        <v>-3.8999999999930424E-2</v>
      </c>
      <c r="Q80" s="14">
        <f>TEMPLATE_Table2!O80-'Pub0222'!Q80</f>
        <v>-1.1000000000024102E-2</v>
      </c>
      <c r="R80" s="14">
        <f>TEMPLATE_Table2!P80-'Pub0222'!R80</f>
        <v>3.5000000000025011E-2</v>
      </c>
      <c r="S80" s="14">
        <f>TEMPLATE_Table2!Q80-'Pub0222'!S80</f>
        <v>9.9999999999909051E-3</v>
      </c>
      <c r="T80" s="14">
        <f>TEMPLATE_Table2!R80-'Pub0222'!T80</f>
        <v>-1.3000000000033651E-2</v>
      </c>
      <c r="U80" s="14">
        <f>TEMPLATE_Table2!S80-'Pub0222'!U80</f>
        <v>1.999999999998181E-2</v>
      </c>
      <c r="V80" s="14">
        <f>TEMPLATE_Table2!T80-'Pub0222'!V80</f>
        <v>-1.0000000000331966E-3</v>
      </c>
      <c r="W80" s="14">
        <f>TEMPLATE_Table2!U80-'Pub0222'!W80</f>
        <v>1.7000000000052751E-2</v>
      </c>
      <c r="X80" s="14">
        <f>TEMPLATE_Table2!V80-'Pub0222'!X80</f>
        <v>-2.0999999999958163E-2</v>
      </c>
      <c r="Y80" s="14">
        <f ca="1">TEMPLATE_Table2!W80-'Pub0222'!Y80</f>
        <v>3.0999999999949068E-2</v>
      </c>
      <c r="Z80" s="14">
        <f ca="1">IF(OR(TEMPLATE_Table2!X80="n.a.", TEMPLATE_Table2!X80="..."), "NA", TEMPLATE_Table2!X80-'Pub0222'!Z80)</f>
        <v>-1.1368683772161603E-13</v>
      </c>
      <c r="AA80" s="14"/>
      <c r="AB80" s="14"/>
      <c r="AC80" s="14"/>
    </row>
    <row r="81" spans="1:29" x14ac:dyDescent="0.2">
      <c r="A81" s="5">
        <v>63</v>
      </c>
      <c r="B81" s="23" t="s">
        <v>48</v>
      </c>
      <c r="C81" s="3"/>
      <c r="D81" s="3"/>
      <c r="E81" s="14">
        <f>TEMPLATE_Table2!C81-'Pub0222'!E81</f>
        <v>4.9000000000006594E-2</v>
      </c>
      <c r="F81" s="14">
        <f>TEMPLATE_Table2!D81-'Pub0222'!F81</f>
        <v>-3.8999999999987267E-2</v>
      </c>
      <c r="G81" s="14">
        <f>TEMPLATE_Table2!E81-'Pub0222'!G81</f>
        <v>-8.0000000000381988E-3</v>
      </c>
      <c r="H81" s="14">
        <f>TEMPLATE_Table2!F81-'Pub0222'!H81</f>
        <v>-7.9999999999813554E-3</v>
      </c>
      <c r="I81" s="14">
        <f>TEMPLATE_Table2!G81-'Pub0222'!I81</f>
        <v>-3.4999999999996589E-2</v>
      </c>
      <c r="J81" s="14">
        <f>TEMPLATE_Table2!H81-'Pub0222'!J81</f>
        <v>4.3000000000006366E-2</v>
      </c>
      <c r="K81" s="14">
        <f>TEMPLATE_Table2!I81-'Pub0222'!K81</f>
        <v>-4.5000000000015916E-2</v>
      </c>
      <c r="L81" s="14">
        <f>TEMPLATE_Table2!J81-'Pub0222'!L81</f>
        <v>3.5000000000025011E-2</v>
      </c>
      <c r="M81" s="14">
        <f>TEMPLATE_Table2!K81-'Pub0222'!M81</f>
        <v>-3.7000000000034561E-2</v>
      </c>
      <c r="N81" s="14">
        <f>TEMPLATE_Table2!L81-'Pub0222'!N81</f>
        <v>-1.9000000000005457E-2</v>
      </c>
      <c r="O81" s="14">
        <f>TEMPLATE_Table2!M81-'Pub0222'!O81</f>
        <v>-2.8999999999996362E-2</v>
      </c>
      <c r="P81" s="14">
        <f>TEMPLATE_Table2!N81-'Pub0222'!P81</f>
        <v>3.3000000000015461E-2</v>
      </c>
      <c r="Q81" s="14">
        <f>TEMPLATE_Table2!O81-'Pub0222'!Q81</f>
        <v>4.8999999999978172E-2</v>
      </c>
      <c r="R81" s="14">
        <f>TEMPLATE_Table2!P81-'Pub0222'!R81</f>
        <v>2.6999999999986812E-2</v>
      </c>
      <c r="S81" s="14">
        <f>TEMPLATE_Table2!Q81-'Pub0222'!S81</f>
        <v>0</v>
      </c>
      <c r="T81" s="14">
        <f>TEMPLATE_Table2!R81-'Pub0222'!T81</f>
        <v>3.8999999999987267E-2</v>
      </c>
      <c r="U81" s="14">
        <f>TEMPLATE_Table2!S81-'Pub0222'!U81</f>
        <v>2.7000000000043656E-2</v>
      </c>
      <c r="V81" s="14">
        <f>TEMPLATE_Table2!T81-'Pub0222'!V81</f>
        <v>-1.6999999999995907E-2</v>
      </c>
      <c r="W81" s="14">
        <f>TEMPLATE_Table2!U81-'Pub0222'!W81</f>
        <v>-3.5000000000025011E-2</v>
      </c>
      <c r="X81" s="14">
        <f>TEMPLATE_Table2!V81-'Pub0222'!X81</f>
        <v>-4.3999999999869033E-2</v>
      </c>
      <c r="Y81" s="14">
        <f ca="1">TEMPLATE_Table2!W81-'Pub0222'!Y81</f>
        <v>2.6999999999929969E-2</v>
      </c>
      <c r="Z81" s="14">
        <f ca="1">IF(OR(TEMPLATE_Table2!X81="n.a.", TEMPLATE_Table2!X81="..."), "NA", TEMPLATE_Table2!X81-'Pub0222'!Z81)</f>
        <v>-2.8999999999996362E-2</v>
      </c>
      <c r="AA81" s="14"/>
      <c r="AB81" s="14"/>
      <c r="AC81" s="14"/>
    </row>
    <row r="82" spans="1:29" x14ac:dyDescent="0.2">
      <c r="A82" s="5">
        <v>64</v>
      </c>
      <c r="B82" s="23" t="s">
        <v>96</v>
      </c>
      <c r="C82" s="3"/>
      <c r="D82" s="3"/>
      <c r="E82" s="14">
        <f>TEMPLATE_Table2!C82-'Pub0222'!E82</f>
        <v>-4.8999999999978172E-2</v>
      </c>
      <c r="F82" s="14">
        <f>TEMPLATE_Table2!D82-'Pub0222'!F82</f>
        <v>-3.2000000000010687E-2</v>
      </c>
      <c r="G82" s="14">
        <f>TEMPLATE_Table2!E82-'Pub0222'!G82</f>
        <v>-2.6000000000010459E-2</v>
      </c>
      <c r="H82" s="14">
        <f>TEMPLATE_Table2!F82-'Pub0222'!H82</f>
        <v>-2.5000000000005684E-2</v>
      </c>
      <c r="I82" s="14">
        <f>TEMPLATE_Table2!G82-'Pub0222'!I82</f>
        <v>-2.9999999999859028E-3</v>
      </c>
      <c r="J82" s="14">
        <f>TEMPLATE_Table2!H82-'Pub0222'!J82</f>
        <v>1.300000000000523E-2</v>
      </c>
      <c r="K82" s="14">
        <f>TEMPLATE_Table2!I82-'Pub0222'!K82</f>
        <v>-4.5999999999992269E-2</v>
      </c>
      <c r="L82" s="14">
        <f>TEMPLATE_Table2!J82-'Pub0222'!L82</f>
        <v>-2.8999999999996362E-2</v>
      </c>
      <c r="M82" s="14">
        <f>TEMPLATE_Table2!K82-'Pub0222'!M82</f>
        <v>-7.0000000000050022E-3</v>
      </c>
      <c r="N82" s="14">
        <f>TEMPLATE_Table2!L82-'Pub0222'!N82</f>
        <v>4.5000000000015916E-2</v>
      </c>
      <c r="O82" s="14">
        <f>TEMPLATE_Table2!M82-'Pub0222'!O82</f>
        <v>1.0999999999967258E-2</v>
      </c>
      <c r="P82" s="14">
        <f>TEMPLATE_Table2!N82-'Pub0222'!P82</f>
        <v>-4.5000000000015916E-2</v>
      </c>
      <c r="Q82" s="14">
        <f>TEMPLATE_Table2!O82-'Pub0222'!Q82</f>
        <v>-9.9999999999909051E-3</v>
      </c>
      <c r="R82" s="14">
        <f>TEMPLATE_Table2!P82-'Pub0222'!R82</f>
        <v>3.1999999999982265E-2</v>
      </c>
      <c r="S82" s="14">
        <f>TEMPLATE_Table2!Q82-'Pub0222'!S82</f>
        <v>3.6000000000001364E-2</v>
      </c>
      <c r="T82" s="14">
        <f>TEMPLATE_Table2!R82-'Pub0222'!T82</f>
        <v>1.2000000000000455E-2</v>
      </c>
      <c r="U82" s="14">
        <f>TEMPLATE_Table2!S82-'Pub0222'!U82</f>
        <v>-2.6999999999986812E-2</v>
      </c>
      <c r="V82" s="14">
        <f>TEMPLATE_Table2!T82-'Pub0222'!V82</f>
        <v>-2.4999999999977263E-2</v>
      </c>
      <c r="W82" s="14">
        <f>TEMPLATE_Table2!U82-'Pub0222'!W82</f>
        <v>-1.2999999999976808E-2</v>
      </c>
      <c r="X82" s="14">
        <f>TEMPLATE_Table2!V82-'Pub0222'!X82</f>
        <v>8.0000000000381988E-3</v>
      </c>
      <c r="Y82" s="14">
        <f ca="1">TEMPLATE_Table2!W82-'Pub0222'!Y82</f>
        <v>-3.3000000000015461E-2</v>
      </c>
      <c r="Z82" s="14">
        <f ca="1">IF(OR(TEMPLATE_Table2!X82="n.a.", TEMPLATE_Table2!X82="..."), "NA", TEMPLATE_Table2!X82-'Pub0222'!Z82)</f>
        <v>-1.0999999999967258E-2</v>
      </c>
      <c r="AA82" s="14"/>
      <c r="AB82" s="14"/>
      <c r="AC82" s="14"/>
    </row>
    <row r="83" spans="1:29" x14ac:dyDescent="0.2">
      <c r="A83" s="5">
        <v>65</v>
      </c>
      <c r="B83" s="23" t="s">
        <v>97</v>
      </c>
      <c r="C83" s="3"/>
      <c r="D83" s="3"/>
      <c r="E83" s="14">
        <f>TEMPLATE_Table2!C83-'Pub0222'!E83</f>
        <v>-1.9999999999953388E-3</v>
      </c>
      <c r="F83" s="14">
        <f>TEMPLATE_Table2!D83-'Pub0222'!F83</f>
        <v>-7.0000000000050022E-3</v>
      </c>
      <c r="G83" s="14">
        <f>TEMPLATE_Table2!E83-'Pub0222'!G83</f>
        <v>1.8000000000000682E-2</v>
      </c>
      <c r="H83" s="14">
        <f>TEMPLATE_Table2!F83-'Pub0222'!H83</f>
        <v>1.6999999999995907E-2</v>
      </c>
      <c r="I83" s="14">
        <f>TEMPLATE_Table2!G83-'Pub0222'!I83</f>
        <v>-3.1999999999996476E-2</v>
      </c>
      <c r="J83" s="14">
        <f>TEMPLATE_Table2!H83-'Pub0222'!J83</f>
        <v>3.0000000000001137E-2</v>
      </c>
      <c r="K83" s="14">
        <f>TEMPLATE_Table2!I83-'Pub0222'!K83</f>
        <v>1.0000000000047748E-3</v>
      </c>
      <c r="L83" s="14">
        <f>TEMPLATE_Table2!J83-'Pub0222'!L83</f>
        <v>-3.6000000000001364E-2</v>
      </c>
      <c r="M83" s="14">
        <f>TEMPLATE_Table2!K83-'Pub0222'!M83</f>
        <v>-3.0000000000001137E-2</v>
      </c>
      <c r="N83" s="14">
        <f>TEMPLATE_Table2!L83-'Pub0222'!N83</f>
        <v>3.6000000000001364E-2</v>
      </c>
      <c r="O83" s="14">
        <f>TEMPLATE_Table2!M83-'Pub0222'!O83</f>
        <v>-3.9999999999992042E-2</v>
      </c>
      <c r="P83" s="14">
        <f>TEMPLATE_Table2!N83-'Pub0222'!P83</f>
        <v>-2.1999999999998465E-2</v>
      </c>
      <c r="Q83" s="14">
        <f>TEMPLATE_Table2!O83-'Pub0222'!Q83</f>
        <v>-4.0999999999996817E-2</v>
      </c>
      <c r="R83" s="14">
        <f>TEMPLATE_Table2!P83-'Pub0222'!R83</f>
        <v>-4.9999999999954525E-3</v>
      </c>
      <c r="S83" s="14">
        <f>TEMPLATE_Table2!Q83-'Pub0222'!S83</f>
        <v>-3.5999999999994259E-2</v>
      </c>
      <c r="T83" s="14">
        <f>TEMPLATE_Table2!R83-'Pub0222'!T83</f>
        <v>2.7000000000001023E-2</v>
      </c>
      <c r="U83" s="14">
        <f>TEMPLATE_Table2!S83-'Pub0222'!U83</f>
        <v>-4.5999999999999375E-2</v>
      </c>
      <c r="V83" s="14">
        <f>TEMPLATE_Table2!T83-'Pub0222'!V83</f>
        <v>8.0000000000026716E-3</v>
      </c>
      <c r="W83" s="14">
        <f>TEMPLATE_Table2!U83-'Pub0222'!W83</f>
        <v>-2.2000000000005571E-2</v>
      </c>
      <c r="X83" s="14">
        <f>TEMPLATE_Table2!V83-'Pub0222'!X83</f>
        <v>4.8000000000001819E-2</v>
      </c>
      <c r="Y83" s="14">
        <f ca="1">TEMPLATE_Table2!W83-'Pub0222'!Y83</f>
        <v>-3.9999999999992042E-2</v>
      </c>
      <c r="Z83" s="14">
        <f ca="1">IF(OR(TEMPLATE_Table2!X83="n.a.", TEMPLATE_Table2!X83="..."), "NA", TEMPLATE_Table2!X83-'Pub0222'!Z83)</f>
        <v>-1.8000000000000682E-2</v>
      </c>
      <c r="AA83" s="14"/>
      <c r="AB83" s="14"/>
      <c r="AC83" s="14"/>
    </row>
    <row r="84" spans="1:29" x14ac:dyDescent="0.2">
      <c r="A84" s="5">
        <v>66</v>
      </c>
      <c r="B84" s="23" t="s">
        <v>98</v>
      </c>
      <c r="C84" s="3"/>
      <c r="D84" s="3"/>
      <c r="E84" s="14">
        <f>TEMPLATE_Table2!C84-'Pub0222'!E84</f>
        <v>-9.9999999999997868E-3</v>
      </c>
      <c r="F84" s="14">
        <f>TEMPLATE_Table2!D84-'Pub0222'!F84</f>
        <v>-2.7000000000001023E-2</v>
      </c>
      <c r="G84" s="14">
        <f>TEMPLATE_Table2!E84-'Pub0222'!G84</f>
        <v>0</v>
      </c>
      <c r="H84" s="14">
        <f>TEMPLATE_Table2!F84-'Pub0222'!H84</f>
        <v>1.6000000000000014E-2</v>
      </c>
      <c r="I84" s="14">
        <f>TEMPLATE_Table2!G84-'Pub0222'!I84</f>
        <v>-4.4000000000000483E-2</v>
      </c>
      <c r="J84" s="14">
        <f>TEMPLATE_Table2!H84-'Pub0222'!J84</f>
        <v>4.2999999999999261E-2</v>
      </c>
      <c r="K84" s="14">
        <f>TEMPLATE_Table2!I84-'Pub0222'!K84</f>
        <v>7.0000000000014495E-3</v>
      </c>
      <c r="L84" s="14">
        <f>TEMPLATE_Table2!J84-'Pub0222'!L84</f>
        <v>4.4999999999998153E-2</v>
      </c>
      <c r="M84" s="14">
        <f>TEMPLATE_Table2!K84-'Pub0222'!M84</f>
        <v>9.0000000000003411E-3</v>
      </c>
      <c r="N84" s="14">
        <f>TEMPLATE_Table2!L84-'Pub0222'!N84</f>
        <v>1.3999999999999346E-2</v>
      </c>
      <c r="O84" s="14">
        <f>TEMPLATE_Table2!M84-'Pub0222'!O84</f>
        <v>7.9999999999991189E-3</v>
      </c>
      <c r="P84" s="14">
        <f>TEMPLATE_Table2!N84-'Pub0222'!P84</f>
        <v>2.8000000000000469E-2</v>
      </c>
      <c r="Q84" s="14">
        <f>TEMPLATE_Table2!O84-'Pub0222'!Q84</f>
        <v>3.9999999999999147E-2</v>
      </c>
      <c r="R84" s="14">
        <f>TEMPLATE_Table2!P84-'Pub0222'!R84</f>
        <v>7.9999999999991189E-3</v>
      </c>
      <c r="S84" s="14">
        <f>TEMPLATE_Table2!Q84-'Pub0222'!S84</f>
        <v>1.0000000000001563E-2</v>
      </c>
      <c r="T84" s="14">
        <f>TEMPLATE_Table2!R84-'Pub0222'!T84</f>
        <v>4.8000000000000043E-2</v>
      </c>
      <c r="U84" s="14">
        <f>TEMPLATE_Table2!S84-'Pub0222'!U84</f>
        <v>-6.9999999999978968E-3</v>
      </c>
      <c r="V84" s="14">
        <f>TEMPLATE_Table2!T84-'Pub0222'!V84</f>
        <v>1.5999999999998238E-2</v>
      </c>
      <c r="W84" s="14">
        <f>TEMPLATE_Table2!U84-'Pub0222'!W84</f>
        <v>-4.7999999999998266E-2</v>
      </c>
      <c r="X84" s="14">
        <f>TEMPLATE_Table2!V84-'Pub0222'!X84</f>
        <v>2.2999999999999687E-2</v>
      </c>
      <c r="Y84" s="14">
        <f ca="1">TEMPLATE_Table2!W84-'Pub0222'!Y84</f>
        <v>4.0000000000013358E-3</v>
      </c>
      <c r="Z84" s="14">
        <f ca="1">IF(OR(TEMPLATE_Table2!X84="n.a.", TEMPLATE_Table2!X84="..."), "NA", TEMPLATE_Table2!X84-'Pub0222'!Z84)</f>
        <v>2.8999999999999915E-2</v>
      </c>
      <c r="AA84" s="14"/>
      <c r="AB84" s="14"/>
      <c r="AC84" s="14"/>
    </row>
    <row r="85" spans="1:29" x14ac:dyDescent="0.2">
      <c r="E85" s="14"/>
      <c r="F85" s="14"/>
      <c r="G85" s="14"/>
      <c r="H85" s="14"/>
      <c r="I85" s="14"/>
      <c r="J85" s="14"/>
      <c r="K85" s="14"/>
      <c r="L85" s="14"/>
      <c r="M85" s="14"/>
      <c r="N85" s="14"/>
      <c r="O85" s="14"/>
      <c r="P85" s="14"/>
      <c r="Q85" s="14"/>
      <c r="R85" s="14"/>
      <c r="S85" s="14"/>
      <c r="T85" s="14"/>
      <c r="U85" s="14"/>
      <c r="V85" s="14"/>
      <c r="W85" s="14"/>
      <c r="X85" s="14"/>
      <c r="Y85" s="14"/>
      <c r="Z85" s="14"/>
      <c r="AA85" s="14"/>
      <c r="AB85" s="14"/>
      <c r="AC85" s="14"/>
    </row>
    <row r="86" spans="1:29" x14ac:dyDescent="0.2">
      <c r="A86" s="15">
        <v>67</v>
      </c>
      <c r="B86" s="33" t="s">
        <v>99</v>
      </c>
      <c r="C86" s="3"/>
      <c r="D86" s="3"/>
      <c r="E86" s="14">
        <f>TEMPLATE_Table2!C86-'Pub0222'!E86</f>
        <v>-4.0000000000006253E-2</v>
      </c>
      <c r="F86" s="14">
        <f>TEMPLATE_Table2!D86-'Pub0222'!F86</f>
        <v>7.9999999999955662E-3</v>
      </c>
      <c r="G86" s="14">
        <f>TEMPLATE_Table2!E86-'Pub0222'!G86</f>
        <v>-3.6000000000001364E-2</v>
      </c>
      <c r="H86" s="14">
        <f>TEMPLATE_Table2!F86-'Pub0222'!H86</f>
        <v>-3.1999999999996476E-2</v>
      </c>
      <c r="I86" s="14">
        <f>TEMPLATE_Table2!G86-'Pub0222'!I86</f>
        <v>3.0000000000001137E-2</v>
      </c>
      <c r="J86" s="14">
        <f>TEMPLATE_Table2!H86-'Pub0222'!J86</f>
        <v>-2.1000000000015007E-2</v>
      </c>
      <c r="K86" s="14">
        <f>TEMPLATE_Table2!I86-'Pub0222'!K86</f>
        <v>3.2000000000010687E-2</v>
      </c>
      <c r="L86" s="14">
        <f>TEMPLATE_Table2!J86-'Pub0222'!L86</f>
        <v>-4.0000000000190994E-3</v>
      </c>
      <c r="M86" s="14">
        <f>TEMPLATE_Table2!K86-'Pub0222'!M86</f>
        <v>-7.9999999999813554E-3</v>
      </c>
      <c r="N86" s="14">
        <f>TEMPLATE_Table2!L86-'Pub0222'!N86</f>
        <v>3.9000000000015689E-2</v>
      </c>
      <c r="O86" s="14">
        <f>TEMPLATE_Table2!M86-'Pub0222'!O86</f>
        <v>-4.8000000000001819E-2</v>
      </c>
      <c r="P86" s="14">
        <f>TEMPLATE_Table2!N86-'Pub0222'!P86</f>
        <v>4.9000000000006594E-2</v>
      </c>
      <c r="Q86" s="14">
        <f>TEMPLATE_Table2!O86-'Pub0222'!Q86</f>
        <v>-3.4999999999996589E-2</v>
      </c>
      <c r="R86" s="14">
        <f>TEMPLATE_Table2!P86-'Pub0222'!R86</f>
        <v>-1.999999999981128E-3</v>
      </c>
      <c r="S86" s="14">
        <f>TEMPLATE_Table2!Q86-'Pub0222'!S86</f>
        <v>2.9999999999859028E-3</v>
      </c>
      <c r="T86" s="14">
        <f>TEMPLATE_Table2!R86-'Pub0222'!T86</f>
        <v>2.6999999999986812E-2</v>
      </c>
      <c r="U86" s="14">
        <f>TEMPLATE_Table2!S86-'Pub0222'!U86</f>
        <v>1.2000000000000455E-2</v>
      </c>
      <c r="V86" s="14">
        <f>TEMPLATE_Table2!T86-'Pub0222'!V86</f>
        <v>4.8000000000001819E-2</v>
      </c>
      <c r="W86" s="14">
        <f>TEMPLATE_Table2!U86-'Pub0222'!W86</f>
        <v>3.1999999999982265E-2</v>
      </c>
      <c r="X86" s="14">
        <f>TEMPLATE_Table2!V86-'Pub0222'!X86</f>
        <v>4.0000000000190994E-3</v>
      </c>
      <c r="Y86" s="14">
        <f ca="1">TEMPLATE_Table2!W86-'Pub0222'!Y86</f>
        <v>-1.2999999999976808E-2</v>
      </c>
      <c r="Z86" s="14">
        <f ca="1">IF(OR(TEMPLATE_Table2!X86="n.a.", TEMPLATE_Table2!X86="..."), "NA", TEMPLATE_Table2!X86-'Pub0222'!Z86)</f>
        <v>1.4999999999986358E-2</v>
      </c>
      <c r="AA86" s="14"/>
      <c r="AB86" s="14"/>
      <c r="AC86" s="14"/>
    </row>
    <row r="87" spans="1:29" x14ac:dyDescent="0.2">
      <c r="A87" s="15"/>
      <c r="B87" s="33"/>
      <c r="C87" s="3"/>
      <c r="D87" s="3"/>
      <c r="E87" s="14"/>
      <c r="F87" s="14"/>
      <c r="G87" s="14"/>
      <c r="H87" s="14"/>
      <c r="I87" s="14"/>
      <c r="J87" s="14"/>
      <c r="K87" s="14"/>
      <c r="L87" s="14"/>
      <c r="M87" s="14"/>
      <c r="N87" s="14"/>
      <c r="O87" s="14"/>
      <c r="P87" s="14"/>
      <c r="Q87" s="14"/>
      <c r="R87" s="14"/>
      <c r="S87" s="14"/>
      <c r="T87" s="14"/>
      <c r="U87" s="14"/>
      <c r="V87" s="14"/>
      <c r="W87" s="14"/>
      <c r="X87" s="14"/>
      <c r="Y87" s="14"/>
      <c r="Z87" s="14"/>
      <c r="AA87" s="14"/>
      <c r="AB87" s="14"/>
      <c r="AC87" s="14"/>
    </row>
    <row r="88" spans="1:29" x14ac:dyDescent="0.2">
      <c r="A88" s="15"/>
      <c r="B88" s="35" t="s">
        <v>23</v>
      </c>
      <c r="C88" s="3"/>
      <c r="D88" s="3"/>
      <c r="E88" s="14">
        <f>TEMPLATE_Table2!C88-'Pub0222'!E88</f>
        <v>0</v>
      </c>
      <c r="F88" s="14">
        <f>TEMPLATE_Table2!D88-'Pub0222'!F88</f>
        <v>0</v>
      </c>
      <c r="G88" s="14">
        <f>TEMPLATE_Table2!E88-'Pub0222'!G88</f>
        <v>0</v>
      </c>
      <c r="H88" s="14">
        <f>TEMPLATE_Table2!F88-'Pub0222'!H88</f>
        <v>0</v>
      </c>
      <c r="I88" s="14">
        <f>TEMPLATE_Table2!G88-'Pub0222'!I88</f>
        <v>0</v>
      </c>
      <c r="J88" s="14">
        <f>TEMPLATE_Table2!H88-'Pub0222'!J88</f>
        <v>0</v>
      </c>
      <c r="K88" s="14">
        <f>TEMPLATE_Table2!I88-'Pub0222'!K88</f>
        <v>0</v>
      </c>
      <c r="L88" s="14">
        <f>TEMPLATE_Table2!J88-'Pub0222'!L88</f>
        <v>0</v>
      </c>
      <c r="M88" s="14">
        <f>TEMPLATE_Table2!K88-'Pub0222'!M88</f>
        <v>0</v>
      </c>
      <c r="N88" s="14">
        <f>TEMPLATE_Table2!L88-'Pub0222'!N88</f>
        <v>0</v>
      </c>
      <c r="O88" s="14">
        <f>TEMPLATE_Table2!M88-'Pub0222'!O88</f>
        <v>0</v>
      </c>
      <c r="P88" s="14">
        <f>TEMPLATE_Table2!N88-'Pub0222'!P88</f>
        <v>0</v>
      </c>
      <c r="Q88" s="14">
        <f>TEMPLATE_Table2!O88-'Pub0222'!Q88</f>
        <v>0</v>
      </c>
      <c r="R88" s="14">
        <f>TEMPLATE_Table2!P88-'Pub0222'!R88</f>
        <v>0</v>
      </c>
      <c r="S88" s="14">
        <f>TEMPLATE_Table2!Q88-'Pub0222'!S88</f>
        <v>0</v>
      </c>
      <c r="T88" s="14">
        <f>TEMPLATE_Table2!R88-'Pub0222'!T88</f>
        <v>0</v>
      </c>
      <c r="U88" s="14">
        <f>TEMPLATE_Table2!S88-'Pub0222'!U88</f>
        <v>0</v>
      </c>
      <c r="V88" s="14">
        <f>TEMPLATE_Table2!T88-'Pub0222'!V88</f>
        <v>0</v>
      </c>
      <c r="W88" s="14">
        <f>TEMPLATE_Table2!U88-'Pub0222'!W88</f>
        <v>0</v>
      </c>
      <c r="X88" s="14">
        <f>TEMPLATE_Table2!V88-'Pub0222'!X88</f>
        <v>0</v>
      </c>
      <c r="Y88" s="14">
        <f>TEMPLATE_Table2!W88-'Pub0222'!Y88</f>
        <v>0</v>
      </c>
      <c r="Z88" s="14">
        <f>IF(OR(TEMPLATE_Table2!X88="n.a.", TEMPLATE_Table2!X88="..."), "NA", TEMPLATE_Table2!X88-'Pub0222'!Z88)</f>
        <v>0</v>
      </c>
      <c r="AA88" s="14"/>
      <c r="AB88" s="14"/>
      <c r="AC88" s="14"/>
    </row>
    <row r="89" spans="1:29" x14ac:dyDescent="0.2">
      <c r="A89" s="15">
        <v>68</v>
      </c>
      <c r="B89" s="3" t="s">
        <v>100</v>
      </c>
      <c r="C89" s="3"/>
      <c r="D89" s="3"/>
      <c r="E89" s="14">
        <f>TEMPLATE_Table2!C89-'Pub0222'!E89</f>
        <v>-8.9999999999861302E-3</v>
      </c>
      <c r="F89" s="14">
        <f>TEMPLATE_Table2!D89-'Pub0222'!F89</f>
        <v>1.4000000000010004E-2</v>
      </c>
      <c r="G89" s="14">
        <f>TEMPLATE_Table2!E89-'Pub0222'!G89</f>
        <v>2.6999999999986812E-2</v>
      </c>
      <c r="H89" s="14">
        <f>TEMPLATE_Table2!F89-'Pub0222'!H89</f>
        <v>3.3999999999991815E-2</v>
      </c>
      <c r="I89" s="14">
        <f>TEMPLATE_Table2!G89-'Pub0222'!I89</f>
        <v>-4.3000000000006366E-2</v>
      </c>
      <c r="J89" s="14">
        <f>TEMPLATE_Table2!H89-'Pub0222'!J89</f>
        <v>-3.8000000000010914E-2</v>
      </c>
      <c r="K89" s="14">
        <f>TEMPLATE_Table2!I89-'Pub0222'!K89</f>
        <v>-4.2000000000030013E-2</v>
      </c>
      <c r="L89" s="14">
        <f>TEMPLATE_Table2!J89-'Pub0222'!L89</f>
        <v>-3.3000000000015461E-2</v>
      </c>
      <c r="M89" s="14">
        <f>TEMPLATE_Table2!K89-'Pub0222'!M89</f>
        <v>3.0000000000427463E-3</v>
      </c>
      <c r="N89" s="14">
        <f>TEMPLATE_Table2!L89-'Pub0222'!N89</f>
        <v>4.9999999999954525E-2</v>
      </c>
      <c r="O89" s="14">
        <f>TEMPLATE_Table2!M89-'Pub0222'!O89</f>
        <v>2.8999999999996362E-2</v>
      </c>
      <c r="P89" s="14">
        <f>TEMPLATE_Table2!N89-'Pub0222'!P89</f>
        <v>1.3000000000033651E-2</v>
      </c>
      <c r="Q89" s="14">
        <f>TEMPLATE_Table2!O89-'Pub0222'!Q89</f>
        <v>-2.2000000000048203E-2</v>
      </c>
      <c r="R89" s="14">
        <f>TEMPLATE_Table2!P89-'Pub0222'!R89</f>
        <v>-5.9999999999718057E-3</v>
      </c>
      <c r="S89" s="14">
        <f>TEMPLATE_Table2!Q89-'Pub0222'!S89</f>
        <v>3.8999999999987267E-2</v>
      </c>
      <c r="T89" s="14">
        <f>TEMPLATE_Table2!R89-'Pub0222'!T89</f>
        <v>4.8000000000001819E-2</v>
      </c>
      <c r="U89" s="14">
        <f>TEMPLATE_Table2!S89-'Pub0222'!U89</f>
        <v>-2.1000000000015007E-2</v>
      </c>
      <c r="V89" s="14">
        <f>TEMPLATE_Table2!T89-'Pub0222'!V89</f>
        <v>2.4999999999977263E-2</v>
      </c>
      <c r="W89" s="14">
        <f>TEMPLATE_Table2!U89-'Pub0222'!W89</f>
        <v>-3.8999999999987267E-2</v>
      </c>
      <c r="X89" s="14">
        <f>TEMPLATE_Table2!V89-'Pub0222'!X89</f>
        <v>4.9999999999954525E-2</v>
      </c>
      <c r="Y89" s="14">
        <f ca="1">TEMPLATE_Table2!W89-'Pub0222'!Y89</f>
        <v>-4.100000000005366E-2</v>
      </c>
      <c r="Z89" s="14">
        <f ca="1">IF(OR(TEMPLATE_Table2!X89="n.a.", TEMPLATE_Table2!X89="..."), "NA", TEMPLATE_Table2!X89-'Pub0222'!Z89)</f>
        <v>1.6000000000076398E-2</v>
      </c>
      <c r="AA89" s="14"/>
      <c r="AB89" s="14"/>
      <c r="AC89" s="14"/>
    </row>
    <row r="90" spans="1:29" x14ac:dyDescent="0.2">
      <c r="A90" s="5">
        <v>69</v>
      </c>
      <c r="B90" s="3" t="s">
        <v>39</v>
      </c>
      <c r="C90" s="3"/>
      <c r="D90" s="3"/>
      <c r="E90" s="14">
        <f>TEMPLATE_Table2!C90-'Pub0222'!E90</f>
        <v>-2.1000000000043428E-2</v>
      </c>
      <c r="F90" s="14">
        <f>TEMPLATE_Table2!D90-'Pub0222'!F90</f>
        <v>3.2999999999788088E-2</v>
      </c>
      <c r="G90" s="14">
        <f>TEMPLATE_Table2!E90-'Pub0222'!G90</f>
        <v>9.9999999999340616E-3</v>
      </c>
      <c r="H90" s="14">
        <f>TEMPLATE_Table2!F90-'Pub0222'!H90</f>
        <v>-3.0999999999892225E-2</v>
      </c>
      <c r="I90" s="14">
        <f>TEMPLATE_Table2!G90-'Pub0222'!I90</f>
        <v>-2.0000000000095497E-2</v>
      </c>
      <c r="J90" s="14">
        <f>TEMPLATE_Table2!H90-'Pub0222'!J90</f>
        <v>-8.0000000003224159E-3</v>
      </c>
      <c r="K90" s="14">
        <f>TEMPLATE_Table2!I90-'Pub0222'!K90</f>
        <v>2.9999999999859028E-2</v>
      </c>
      <c r="L90" s="14">
        <f>TEMPLATE_Table2!J90-'Pub0222'!L90</f>
        <v>-2.2000000000048203E-2</v>
      </c>
      <c r="M90" s="14">
        <f>TEMPLATE_Table2!K90-'Pub0222'!M90</f>
        <v>-1.0999999999967258E-2</v>
      </c>
      <c r="N90" s="14">
        <f>TEMPLATE_Table2!L90-'Pub0222'!N90</f>
        <v>4.5999999999935426E-2</v>
      </c>
      <c r="O90" s="14">
        <f>TEMPLATE_Table2!M90-'Pub0222'!O90</f>
        <v>-4.0000000003601599E-3</v>
      </c>
      <c r="P90" s="14">
        <f>TEMPLATE_Table2!N90-'Pub0222'!P90</f>
        <v>-1.0000000000218279E-2</v>
      </c>
      <c r="Q90" s="14">
        <f>TEMPLATE_Table2!O90-'Pub0222'!Q90</f>
        <v>-4.5999999999992269E-2</v>
      </c>
      <c r="R90" s="14">
        <f>TEMPLATE_Table2!P90-'Pub0222'!R90</f>
        <v>-1.200000000025625E-2</v>
      </c>
      <c r="S90" s="14">
        <f>TEMPLATE_Table2!Q90-'Pub0222'!S90</f>
        <v>2.0000000000521823E-2</v>
      </c>
      <c r="T90" s="14">
        <f>TEMPLATE_Table2!R90-'Pub0222'!T90</f>
        <v>-3.3000000000185992E-2</v>
      </c>
      <c r="U90" s="14">
        <f>TEMPLATE_Table2!S90-'Pub0222'!U90</f>
        <v>-8.9999999994745394E-3</v>
      </c>
      <c r="V90" s="14">
        <f>TEMPLATE_Table2!T90-'Pub0222'!V90</f>
        <v>4.6999999999854936E-2</v>
      </c>
      <c r="W90" s="14">
        <f>TEMPLATE_Table2!U90-'Pub0222'!W90</f>
        <v>4.8999999999978172E-2</v>
      </c>
      <c r="X90" s="14">
        <f>TEMPLATE_Table2!V90-'Pub0222'!X90</f>
        <v>4.999999999654392E-3</v>
      </c>
      <c r="Y90" s="14">
        <f ca="1">TEMPLATE_Table2!W90-'Pub0222'!Y90</f>
        <v>-1.6999999999740112E-2</v>
      </c>
      <c r="Z90" s="14">
        <f ca="1">IF(OR(TEMPLATE_Table2!X90="n.a.", TEMPLATE_Table2!X90="..."), "NA", TEMPLATE_Table2!X90-'Pub0222'!Z90)</f>
        <v>4.2999999999835836E-2</v>
      </c>
      <c r="AA90" s="14"/>
      <c r="AB90" s="14"/>
      <c r="AC90" s="14"/>
    </row>
    <row r="91" spans="1:29" x14ac:dyDescent="0.2">
      <c r="A91" s="5">
        <v>70</v>
      </c>
      <c r="B91" s="3" t="s">
        <v>101</v>
      </c>
      <c r="C91" s="3"/>
      <c r="D91" s="3"/>
      <c r="E91" s="14">
        <f>TEMPLATE_Table2!C91-'Pub0222'!E91</f>
        <v>-1.2000000000000455E-2</v>
      </c>
      <c r="F91" s="14">
        <f>TEMPLATE_Table2!D91-'Pub0222'!F91</f>
        <v>-1.8000000000029104E-2</v>
      </c>
      <c r="G91" s="14">
        <f>TEMPLATE_Table2!E91-'Pub0222'!G91</f>
        <v>1.8000000000029104E-2</v>
      </c>
      <c r="H91" s="14">
        <f>TEMPLATE_Table2!F91-'Pub0222'!H91</f>
        <v>-9.9999999999909051E-3</v>
      </c>
      <c r="I91" s="14">
        <f>TEMPLATE_Table2!G91-'Pub0222'!I91</f>
        <v>1.0999999999967258E-2</v>
      </c>
      <c r="J91" s="14">
        <f>TEMPLATE_Table2!H91-'Pub0222'!J91</f>
        <v>9.9999999999909051E-3</v>
      </c>
      <c r="K91" s="14">
        <f>TEMPLATE_Table2!I91-'Pub0222'!K91</f>
        <v>-3.1999999999925421E-2</v>
      </c>
      <c r="L91" s="14">
        <f>TEMPLATE_Table2!J91-'Pub0222'!L91</f>
        <v>-4.5999999999935426E-2</v>
      </c>
      <c r="M91" s="14">
        <f>TEMPLATE_Table2!K91-'Pub0222'!M91</f>
        <v>5.0000000000068212E-2</v>
      </c>
      <c r="N91" s="14">
        <f>TEMPLATE_Table2!L91-'Pub0222'!N91</f>
        <v>-2.3000000000024556E-2</v>
      </c>
      <c r="O91" s="14">
        <f>TEMPLATE_Table2!M91-'Pub0222'!O91</f>
        <v>-2.8999999999996362E-2</v>
      </c>
      <c r="P91" s="14">
        <f>TEMPLATE_Table2!N91-'Pub0222'!P91</f>
        <v>-9.0000000000145519E-3</v>
      </c>
      <c r="Q91" s="14">
        <f>TEMPLATE_Table2!O91-'Pub0222'!Q91</f>
        <v>-2.0000000000095497E-3</v>
      </c>
      <c r="R91" s="14">
        <f>TEMPLATE_Table2!P91-'Pub0222'!R91</f>
        <v>-1.4999999999986358E-2</v>
      </c>
      <c r="S91" s="14">
        <f>TEMPLATE_Table2!Q91-'Pub0222'!S91</f>
        <v>4.399999999998272E-2</v>
      </c>
      <c r="T91" s="14">
        <f>TEMPLATE_Table2!R91-'Pub0222'!T91</f>
        <v>1.2999999999976808E-2</v>
      </c>
      <c r="U91" s="14">
        <f>TEMPLATE_Table2!S91-'Pub0222'!U91</f>
        <v>1.0999999999967258E-2</v>
      </c>
      <c r="V91" s="14">
        <f>TEMPLATE_Table2!T91-'Pub0222'!V91</f>
        <v>2.8999999999996362E-2</v>
      </c>
      <c r="W91" s="14">
        <f>TEMPLATE_Table2!U91-'Pub0222'!W91</f>
        <v>-4.9999999999954525E-3</v>
      </c>
      <c r="X91" s="14">
        <f>TEMPLATE_Table2!V91-'Pub0222'!X91</f>
        <v>-3.6000000000001364E-2</v>
      </c>
      <c r="Y91" s="14">
        <f ca="1">TEMPLATE_Table2!W91-'Pub0222'!Y91</f>
        <v>-4.5999999999992269E-2</v>
      </c>
      <c r="Z91" s="14">
        <f ca="1">IF(OR(TEMPLATE_Table2!X91="n.a.", TEMPLATE_Table2!X91="..."), "NA", TEMPLATE_Table2!X91-'Pub0222'!Z91)</f>
        <v>4.9999999999954525E-3</v>
      </c>
      <c r="AA91" s="14"/>
      <c r="AB91" s="14"/>
      <c r="AC91" s="14"/>
    </row>
    <row r="92" spans="1:29" x14ac:dyDescent="0.2">
      <c r="A92" s="5"/>
      <c r="B92" s="3"/>
      <c r="C92" s="3"/>
      <c r="D92" s="3"/>
      <c r="E92" s="14"/>
      <c r="F92" s="14"/>
      <c r="G92" s="14"/>
      <c r="H92" s="14"/>
      <c r="I92" s="14"/>
      <c r="J92" s="14"/>
      <c r="K92" s="14"/>
      <c r="L92" s="14"/>
      <c r="M92" s="14"/>
      <c r="N92" s="14"/>
      <c r="O92" s="14"/>
      <c r="P92" s="14"/>
      <c r="Q92" s="14"/>
      <c r="R92" s="14"/>
      <c r="S92" s="14"/>
      <c r="T92" s="14"/>
      <c r="U92" s="14"/>
      <c r="V92" s="14"/>
      <c r="W92" s="14"/>
      <c r="X92" s="14"/>
      <c r="Y92" s="14"/>
      <c r="Z92" s="14"/>
      <c r="AA92" s="14"/>
      <c r="AB92" s="14"/>
      <c r="AC92" s="14"/>
    </row>
    <row r="93" spans="1:29" x14ac:dyDescent="0.2">
      <c r="A93" s="5"/>
      <c r="B93" s="3"/>
      <c r="C93" s="3"/>
      <c r="D93" s="3"/>
      <c r="E93" s="14"/>
      <c r="F93" s="14"/>
      <c r="G93" s="14"/>
      <c r="H93" s="14"/>
      <c r="I93" s="14"/>
      <c r="J93" s="14"/>
      <c r="K93" s="14"/>
      <c r="L93" s="14"/>
      <c r="M93" s="14"/>
      <c r="N93" s="14"/>
      <c r="O93" s="14"/>
      <c r="P93" s="14"/>
      <c r="Q93" s="14"/>
      <c r="R93" s="14"/>
      <c r="S93" s="14"/>
      <c r="T93" s="14"/>
      <c r="U93" s="14"/>
      <c r="V93" s="14"/>
      <c r="W93" s="14"/>
      <c r="X93" s="14"/>
      <c r="Y93" s="14"/>
      <c r="Z93" s="14"/>
      <c r="AA93" s="14"/>
      <c r="AB93" s="14"/>
      <c r="AC93" s="14"/>
    </row>
    <row r="94" spans="1:29" x14ac:dyDescent="0.2">
      <c r="A94" s="5"/>
      <c r="B94" s="35" t="s">
        <v>24</v>
      </c>
      <c r="C94" s="3"/>
      <c r="D94" s="3"/>
      <c r="E94" s="14">
        <f>TEMPLATE_Table2!C94-'Pub0222'!E94</f>
        <v>0</v>
      </c>
      <c r="F94" s="14">
        <f>TEMPLATE_Table2!D94-'Pub0222'!F94</f>
        <v>0</v>
      </c>
      <c r="G94" s="14">
        <f>TEMPLATE_Table2!E94-'Pub0222'!G94</f>
        <v>0</v>
      </c>
      <c r="H94" s="14">
        <f>TEMPLATE_Table2!F94-'Pub0222'!H94</f>
        <v>0</v>
      </c>
      <c r="I94" s="14">
        <f>TEMPLATE_Table2!G94-'Pub0222'!I94</f>
        <v>0</v>
      </c>
      <c r="J94" s="14">
        <f>TEMPLATE_Table2!H94-'Pub0222'!J94</f>
        <v>0</v>
      </c>
      <c r="K94" s="14">
        <f>TEMPLATE_Table2!I94-'Pub0222'!K94</f>
        <v>0</v>
      </c>
      <c r="L94" s="14">
        <f>TEMPLATE_Table2!J94-'Pub0222'!L94</f>
        <v>0</v>
      </c>
      <c r="M94" s="14">
        <f>TEMPLATE_Table2!K94-'Pub0222'!M94</f>
        <v>0</v>
      </c>
      <c r="N94" s="14">
        <f>TEMPLATE_Table2!L94-'Pub0222'!N94</f>
        <v>0</v>
      </c>
      <c r="O94" s="14">
        <f>TEMPLATE_Table2!M94-'Pub0222'!O94</f>
        <v>0</v>
      </c>
      <c r="P94" s="14">
        <f>TEMPLATE_Table2!N94-'Pub0222'!P94</f>
        <v>0</v>
      </c>
      <c r="Q94" s="14">
        <f>TEMPLATE_Table2!O94-'Pub0222'!Q94</f>
        <v>0</v>
      </c>
      <c r="R94" s="14">
        <f>TEMPLATE_Table2!P94-'Pub0222'!R94</f>
        <v>0</v>
      </c>
      <c r="S94" s="14">
        <f>TEMPLATE_Table2!Q94-'Pub0222'!S94</f>
        <v>0</v>
      </c>
      <c r="T94" s="14">
        <f>TEMPLATE_Table2!R94-'Pub0222'!T94</f>
        <v>0</v>
      </c>
      <c r="U94" s="14">
        <f>TEMPLATE_Table2!S94-'Pub0222'!U94</f>
        <v>0</v>
      </c>
      <c r="V94" s="14">
        <f>TEMPLATE_Table2!T94-'Pub0222'!V94</f>
        <v>0</v>
      </c>
      <c r="W94" s="14">
        <f>TEMPLATE_Table2!U94-'Pub0222'!W94</f>
        <v>0</v>
      </c>
      <c r="X94" s="14">
        <f>TEMPLATE_Table2!V94-'Pub0222'!X94</f>
        <v>0</v>
      </c>
      <c r="Y94" s="14">
        <f>TEMPLATE_Table2!W94-'Pub0222'!Y94</f>
        <v>0</v>
      </c>
      <c r="Z94" s="14">
        <f>IF(OR(TEMPLATE_Table2!X94="n.a.", TEMPLATE_Table2!X94="..."), "NA", TEMPLATE_Table2!X94-'Pub0222'!Z94)</f>
        <v>0</v>
      </c>
      <c r="AA94" s="14"/>
      <c r="AB94" s="14"/>
      <c r="AC94" s="14"/>
    </row>
    <row r="95" spans="1:29" ht="14.25" x14ac:dyDescent="0.2">
      <c r="A95" s="5"/>
      <c r="B95" s="33" t="s">
        <v>60</v>
      </c>
      <c r="C95" s="3"/>
      <c r="D95" s="3"/>
      <c r="E95" s="14">
        <f>TEMPLATE_Table2!C95-'Pub0222'!E95</f>
        <v>0</v>
      </c>
      <c r="F95" s="14">
        <f>TEMPLATE_Table2!D95-'Pub0222'!F95</f>
        <v>0</v>
      </c>
      <c r="G95" s="14">
        <f>TEMPLATE_Table2!E95-'Pub0222'!G95</f>
        <v>0</v>
      </c>
      <c r="H95" s="14">
        <f>TEMPLATE_Table2!F95-'Pub0222'!H95</f>
        <v>0</v>
      </c>
      <c r="I95" s="14">
        <f>TEMPLATE_Table2!G95-'Pub0222'!I95</f>
        <v>0</v>
      </c>
      <c r="J95" s="14">
        <f>TEMPLATE_Table2!H95-'Pub0222'!J95</f>
        <v>0</v>
      </c>
      <c r="K95" s="14">
        <f>TEMPLATE_Table2!I95-'Pub0222'!K95</f>
        <v>0</v>
      </c>
      <c r="L95" s="14">
        <f>TEMPLATE_Table2!J95-'Pub0222'!L95</f>
        <v>0</v>
      </c>
      <c r="M95" s="14">
        <f>TEMPLATE_Table2!K95-'Pub0222'!M95</f>
        <v>0</v>
      </c>
      <c r="N95" s="14">
        <f>TEMPLATE_Table2!L95-'Pub0222'!N95</f>
        <v>0</v>
      </c>
      <c r="O95" s="14">
        <f>TEMPLATE_Table2!M95-'Pub0222'!O95</f>
        <v>0</v>
      </c>
      <c r="P95" s="14">
        <f>TEMPLATE_Table2!N95-'Pub0222'!P95</f>
        <v>0</v>
      </c>
      <c r="Q95" s="14">
        <f>TEMPLATE_Table2!O95-'Pub0222'!Q95</f>
        <v>0</v>
      </c>
      <c r="R95" s="14">
        <f>TEMPLATE_Table2!P95-'Pub0222'!R95</f>
        <v>0</v>
      </c>
      <c r="S95" s="14">
        <f>TEMPLATE_Table2!Q95-'Pub0222'!S95</f>
        <v>0</v>
      </c>
      <c r="T95" s="14">
        <f>TEMPLATE_Table2!R95-'Pub0222'!T95</f>
        <v>0</v>
      </c>
      <c r="U95" s="14">
        <f>TEMPLATE_Table2!S95-'Pub0222'!U95</f>
        <v>0</v>
      </c>
      <c r="V95" s="14">
        <f>TEMPLATE_Table2!T95-'Pub0222'!V95</f>
        <v>0</v>
      </c>
      <c r="W95" s="14">
        <f>TEMPLATE_Table2!U95-'Pub0222'!W95</f>
        <v>0</v>
      </c>
      <c r="X95" s="14">
        <f>TEMPLATE_Table2!V95-'Pub0222'!X95</f>
        <v>0</v>
      </c>
      <c r="Y95" s="14">
        <f>TEMPLATE_Table2!W95-'Pub0222'!Y95</f>
        <v>0</v>
      </c>
      <c r="Z95" s="14">
        <f>IF(OR(TEMPLATE_Table2!X95="n.a.", TEMPLATE_Table2!X95="..."), "NA", TEMPLATE_Table2!X95-'Pub0222'!Z95)</f>
        <v>0</v>
      </c>
      <c r="AA95" s="14"/>
      <c r="AB95" s="14"/>
      <c r="AC95" s="14"/>
    </row>
    <row r="96" spans="1:29" x14ac:dyDescent="0.2">
      <c r="A96" s="5">
        <v>71</v>
      </c>
      <c r="B96" s="23" t="s">
        <v>37</v>
      </c>
      <c r="C96" s="3"/>
      <c r="D96" s="3"/>
      <c r="E96" s="14">
        <f>TEMPLATE_Table2!C96-'Pub0222'!E96</f>
        <v>9.0000000000145519E-3</v>
      </c>
      <c r="F96" s="14">
        <f>TEMPLATE_Table2!D96-'Pub0222'!F96</f>
        <v>-4.400000000032378E-2</v>
      </c>
      <c r="G96" s="14">
        <f>TEMPLATE_Table2!E96-'Pub0222'!G96</f>
        <v>-4.1000000000167347E-2</v>
      </c>
      <c r="H96" s="14">
        <f>TEMPLATE_Table2!F96-'Pub0222'!H96</f>
        <v>-3.0000000001564331E-3</v>
      </c>
      <c r="I96" s="14">
        <f>TEMPLATE_Table2!G96-'Pub0222'!I96</f>
        <v>1.999999999998181E-2</v>
      </c>
      <c r="J96" s="14">
        <f>TEMPLATE_Table2!H96-'Pub0222'!J96</f>
        <v>3.6000000000058208E-2</v>
      </c>
      <c r="K96" s="14">
        <f>TEMPLATE_Table2!I96-'Pub0222'!K96</f>
        <v>-1.8000000000029104E-2</v>
      </c>
      <c r="L96" s="14">
        <f>TEMPLATE_Table2!J96-'Pub0222'!L96</f>
        <v>7.0000000000618456E-3</v>
      </c>
      <c r="M96" s="14">
        <f>TEMPLATE_Table2!K96-'Pub0222'!M96</f>
        <v>2.1999999999934516E-2</v>
      </c>
      <c r="N96" s="14">
        <f>TEMPLATE_Table2!L96-'Pub0222'!N96</f>
        <v>-1.1999999999716238E-2</v>
      </c>
      <c r="O96" s="14">
        <f>TEMPLATE_Table2!M96-'Pub0222'!O96</f>
        <v>-2.099999999973079E-2</v>
      </c>
      <c r="P96" s="14">
        <f>TEMPLATE_Table2!N96-'Pub0222'!P96</f>
        <v>-3.0999999999949068E-2</v>
      </c>
      <c r="Q96" s="14">
        <f>TEMPLATE_Table2!O96-'Pub0222'!Q96</f>
        <v>-2.1000000000640284E-2</v>
      </c>
      <c r="R96" s="14">
        <f>TEMPLATE_Table2!P96-'Pub0222'!R96</f>
        <v>3.999999999996362E-2</v>
      </c>
      <c r="S96" s="14">
        <f>TEMPLATE_Table2!Q96-'Pub0222'!S96</f>
        <v>4.6999999999570719E-2</v>
      </c>
      <c r="T96" s="14">
        <f>TEMPLATE_Table2!R96-'Pub0222'!T96</f>
        <v>-2.8999999999541615E-2</v>
      </c>
      <c r="U96" s="14">
        <f>TEMPLATE_Table2!S96-'Pub0222'!U96</f>
        <v>-2.5000000000545697E-2</v>
      </c>
      <c r="V96" s="14">
        <f>TEMPLATE_Table2!T96-'Pub0222'!V96</f>
        <v>1.9000000000232831E-2</v>
      </c>
      <c r="W96" s="14">
        <f>TEMPLATE_Table2!U96-'Pub0222'!W96</f>
        <v>-6.0000000003128662E-3</v>
      </c>
      <c r="X96" s="14">
        <f>TEMPLATE_Table2!V96-'Pub0222'!X96</f>
        <v>3.0000000006111804E-3</v>
      </c>
      <c r="Y96" s="14">
        <f ca="1">TEMPLATE_Table2!W96-'Pub0222'!Y96</f>
        <v>2.099999999973079E-2</v>
      </c>
      <c r="Z96" s="14" t="str">
        <f ca="1">IF(OR(TEMPLATE_Table2!X96="n.a.", TEMPLATE_Table2!X96="..."), "NA", TEMPLATE_Table2!X96-'Pub0222'!Z96)</f>
        <v>NA</v>
      </c>
      <c r="AA96" s="14"/>
      <c r="AB96" s="14"/>
      <c r="AC96" s="14"/>
    </row>
    <row r="97" spans="1:29" x14ac:dyDescent="0.2">
      <c r="A97" s="5">
        <v>72</v>
      </c>
      <c r="B97" s="23" t="s">
        <v>25</v>
      </c>
      <c r="C97" s="3"/>
      <c r="D97" s="3"/>
      <c r="E97" s="14">
        <f>TEMPLATE_Table2!C97-'Pub0222'!E97</f>
        <v>9.0000000000145519E-3</v>
      </c>
      <c r="F97" s="14">
        <f>TEMPLATE_Table2!D97-'Pub0222'!F97</f>
        <v>-4.3999999999869033E-2</v>
      </c>
      <c r="G97" s="14">
        <f>TEMPLATE_Table2!E97-'Pub0222'!G97</f>
        <v>-4.1000000000167347E-2</v>
      </c>
      <c r="H97" s="14">
        <f>TEMPLATE_Table2!F97-'Pub0222'!H97</f>
        <v>-2.9999999997016857E-3</v>
      </c>
      <c r="I97" s="14">
        <f>TEMPLATE_Table2!G97-'Pub0222'!I97</f>
        <v>1.999999999998181E-2</v>
      </c>
      <c r="J97" s="14">
        <f>TEMPLATE_Table2!H97-'Pub0222'!J97</f>
        <v>3.6000000000058208E-2</v>
      </c>
      <c r="K97" s="14">
        <f>TEMPLATE_Table2!I97-'Pub0222'!K97</f>
        <v>-1.8000000000029104E-2</v>
      </c>
      <c r="L97" s="14">
        <f>TEMPLATE_Table2!J97-'Pub0222'!L97</f>
        <v>-1.999999999998181E-2</v>
      </c>
      <c r="M97" s="14">
        <f>TEMPLATE_Table2!K97-'Pub0222'!M97</f>
        <v>1.9000000000232831E-2</v>
      </c>
      <c r="N97" s="14">
        <f>TEMPLATE_Table2!L97-'Pub0222'!N97</f>
        <v>-4.7999999999774445E-2</v>
      </c>
      <c r="O97" s="14">
        <f>TEMPLATE_Table2!M97-'Pub0222'!O97</f>
        <v>2.9000000000451109E-2</v>
      </c>
      <c r="P97" s="14">
        <f>TEMPLATE_Table2!N97-'Pub0222'!P97</f>
        <v>-2.5000000000545697E-2</v>
      </c>
      <c r="Q97" s="14">
        <f>TEMPLATE_Table2!O97-'Pub0222'!Q97</f>
        <v>2.0000000004074536E-3</v>
      </c>
      <c r="R97" s="14">
        <f>TEMPLATE_Table2!P97-'Pub0222'!R97</f>
        <v>-7.9999999998108251E-3</v>
      </c>
      <c r="S97" s="14">
        <f>TEMPLATE_Table2!Q97-'Pub0222'!S97</f>
        <v>-3.3000000000356522E-2</v>
      </c>
      <c r="T97" s="14">
        <f>TEMPLATE_Table2!R97-'Pub0222'!T97</f>
        <v>-1.0000000000218279E-2</v>
      </c>
      <c r="U97" s="14">
        <f>TEMPLATE_Table2!S97-'Pub0222'!U97</f>
        <v>2.7000000000043656E-2</v>
      </c>
      <c r="V97" s="14">
        <f>TEMPLATE_Table2!T97-'Pub0222'!V97</f>
        <v>3.0999999999949068E-2</v>
      </c>
      <c r="W97" s="14">
        <f>TEMPLATE_Table2!U97-'Pub0222'!W97</f>
        <v>2.3000000000138243E-2</v>
      </c>
      <c r="X97" s="14">
        <f>TEMPLATE_Table2!V97-'Pub0222'!X97</f>
        <v>3.4000000000560249E-2</v>
      </c>
      <c r="Y97" s="14">
        <f ca="1">TEMPLATE_Table2!W97-'Pub0222'!Y97</f>
        <v>2.8999999999541615E-2</v>
      </c>
      <c r="Z97" s="14" t="str">
        <f ca="1">IF(OR(TEMPLATE_Table2!X97="n.a.", TEMPLATE_Table2!X97="..."), "NA", TEMPLATE_Table2!X97-'Pub0222'!Z97)</f>
        <v>NA</v>
      </c>
      <c r="AA97" s="14"/>
      <c r="AB97" s="14"/>
      <c r="AC97" s="14"/>
    </row>
    <row r="98" spans="1:29" x14ac:dyDescent="0.2">
      <c r="A98" s="5">
        <v>73</v>
      </c>
      <c r="B98" s="23" t="s">
        <v>26</v>
      </c>
      <c r="C98" s="3"/>
      <c r="D98" s="3"/>
      <c r="E98" s="14">
        <f>TEMPLATE_Table2!C98-'Pub0222'!E98</f>
        <v>-3.5000000000081855E-2</v>
      </c>
      <c r="F98" s="14">
        <f>TEMPLATE_Table2!D98-'Pub0222'!F98</f>
        <v>4.0000000000077307E-2</v>
      </c>
      <c r="G98" s="14">
        <f>TEMPLATE_Table2!E98-'Pub0222'!G98</f>
        <v>1.7000000000052751E-2</v>
      </c>
      <c r="H98" s="14">
        <f>TEMPLATE_Table2!F98-'Pub0222'!H98</f>
        <v>-4.7000000000025466E-2</v>
      </c>
      <c r="I98" s="14">
        <f>TEMPLATE_Table2!G98-'Pub0222'!I98</f>
        <v>8.0000000000381988E-3</v>
      </c>
      <c r="J98" s="14">
        <f>TEMPLATE_Table2!H98-'Pub0222'!J98</f>
        <v>-9.9999999997635314E-4</v>
      </c>
      <c r="K98" s="14">
        <f>TEMPLATE_Table2!I98-'Pub0222'!K98</f>
        <v>-2.0999999999958163E-2</v>
      </c>
      <c r="L98" s="14">
        <f>TEMPLATE_Table2!J98-'Pub0222'!L98</f>
        <v>3.8999999999987267E-2</v>
      </c>
      <c r="M98" s="14">
        <f>TEMPLATE_Table2!K98-'Pub0222'!M98</f>
        <v>0</v>
      </c>
      <c r="N98" s="14">
        <f>TEMPLATE_Table2!L98-'Pub0222'!N98</f>
        <v>0</v>
      </c>
      <c r="O98" s="14">
        <f>TEMPLATE_Table2!M98-'Pub0222'!O98</f>
        <v>1.7000000000052751E-2</v>
      </c>
      <c r="P98" s="14">
        <f>TEMPLATE_Table2!N98-'Pub0222'!P98</f>
        <v>-2.8000000000020009E-2</v>
      </c>
      <c r="Q98" s="14">
        <f>TEMPLATE_Table2!O98-'Pub0222'!Q98</f>
        <v>6.0000000000854925E-3</v>
      </c>
      <c r="R98" s="14">
        <f>TEMPLATE_Table2!P98-'Pub0222'!R98</f>
        <v>-2.8999999999996362E-2</v>
      </c>
      <c r="S98" s="14">
        <f>TEMPLATE_Table2!Q98-'Pub0222'!S98</f>
        <v>-2.3999999999887223E-2</v>
      </c>
      <c r="T98" s="14">
        <f>TEMPLATE_Table2!R98-'Pub0222'!T98</f>
        <v>4.3999999999869033E-2</v>
      </c>
      <c r="U98" s="14">
        <f>TEMPLATE_Table2!S98-'Pub0222'!U98</f>
        <v>-1.1000000000194632E-2</v>
      </c>
      <c r="V98" s="14">
        <f>TEMPLATE_Table2!T98-'Pub0222'!V98</f>
        <v>-1.9000000000005457E-2</v>
      </c>
      <c r="W98" s="14">
        <f>TEMPLATE_Table2!U98-'Pub0222'!W98</f>
        <v>3.3999999999878128E-2</v>
      </c>
      <c r="X98" s="14">
        <f>TEMPLATE_Table2!V98-'Pub0222'!X98</f>
        <v>-3.8999999999987267E-2</v>
      </c>
      <c r="Y98" s="14">
        <f ca="1">TEMPLATE_Table2!W98-'Pub0222'!Y98</f>
        <v>6.0000000000854925E-3</v>
      </c>
      <c r="Z98" s="14" t="str">
        <f ca="1">IF(OR(TEMPLATE_Table2!X98="n.a.", TEMPLATE_Table2!X98="..."), "NA", TEMPLATE_Table2!X98-'Pub0222'!Z98)</f>
        <v>NA</v>
      </c>
      <c r="AA98" s="14"/>
      <c r="AB98" s="14"/>
      <c r="AC98" s="14"/>
    </row>
    <row r="99" spans="1:29" ht="14.25" x14ac:dyDescent="0.2">
      <c r="A99" s="5">
        <v>74</v>
      </c>
      <c r="B99" s="23" t="s">
        <v>61</v>
      </c>
      <c r="C99" s="3"/>
      <c r="D99" s="3"/>
      <c r="E99" s="14">
        <f>TEMPLATE_Table2!C99-'Pub0222'!E99</f>
        <v>4.3999999999869033E-2</v>
      </c>
      <c r="F99" s="14">
        <f>TEMPLATE_Table2!D99-'Pub0222'!F99</f>
        <v>1.6000000000076398E-2</v>
      </c>
      <c r="G99" s="14">
        <f>TEMPLATE_Table2!E99-'Pub0222'!G99</f>
        <v>4.299999999989268E-2</v>
      </c>
      <c r="H99" s="14">
        <f>TEMPLATE_Table2!F99-'Pub0222'!H99</f>
        <v>4.3000000000120053E-2</v>
      </c>
      <c r="I99" s="14">
        <f>TEMPLATE_Table2!G99-'Pub0222'!I99</f>
        <v>1.1999999999943611E-2</v>
      </c>
      <c r="J99" s="14">
        <f>TEMPLATE_Table2!H99-'Pub0222'!J99</f>
        <v>3.8000000000010914E-2</v>
      </c>
      <c r="K99" s="14">
        <f>TEMPLATE_Table2!I99-'Pub0222'!K99</f>
        <v>2.9999999997016857E-3</v>
      </c>
      <c r="L99" s="14">
        <f>TEMPLATE_Table2!J99-'Pub0222'!L99</f>
        <v>4.1000000000167347E-2</v>
      </c>
      <c r="M99" s="14">
        <f>TEMPLATE_Table2!K99-'Pub0222'!M99</f>
        <v>-8.1000000000130967E-2</v>
      </c>
      <c r="N99" s="14">
        <f>TEMPLATE_Table2!L99-'Pub0222'!N99</f>
        <v>5.2000000000134605E-2</v>
      </c>
      <c r="O99" s="14">
        <f>TEMPLATE_Table2!M99-'Pub0222'!O99</f>
        <v>1.2000000000170985E-2</v>
      </c>
      <c r="P99" s="14">
        <f>TEMPLATE_Table2!N99-'Pub0222'!P99</f>
        <v>3.0000000001564331E-3</v>
      </c>
      <c r="Q99" s="14">
        <f>TEMPLATE_Table2!O99-'Pub0222'!Q99</f>
        <v>-3.9999999999054126E-3</v>
      </c>
      <c r="R99" s="14">
        <f>TEMPLATE_Table2!P99-'Pub0222'!R99</f>
        <v>2.099999999973079E-2</v>
      </c>
      <c r="S99" s="14">
        <f>TEMPLATE_Table2!Q99-'Pub0222'!S99</f>
        <v>-9.0000000000145519E-3</v>
      </c>
      <c r="T99" s="14">
        <f>TEMPLATE_Table2!R99-'Pub0222'!T99</f>
        <v>4.6000000000276486E-2</v>
      </c>
      <c r="U99" s="14">
        <f>TEMPLATE_Table2!S99-'Pub0222'!U99</f>
        <v>3.8000000000010914E-2</v>
      </c>
      <c r="V99" s="14">
        <f>TEMPLATE_Table2!T99-'Pub0222'!V99</f>
        <v>5.0000000000181899E-2</v>
      </c>
      <c r="W99" s="14">
        <f>TEMPLATE_Table2!U99-'Pub0222'!W99</f>
        <v>-1.0999999999967258E-2</v>
      </c>
      <c r="X99" s="14">
        <f>TEMPLATE_Table2!V99-'Pub0222'!X99</f>
        <v>-2.7000000000043656E-2</v>
      </c>
      <c r="Y99" s="14">
        <f ca="1">TEMPLATE_Table2!W99-'Pub0222'!Y99</f>
        <v>2.3000000000138243E-2</v>
      </c>
      <c r="Z99" s="14" t="str">
        <f ca="1">IF(OR(TEMPLATE_Table2!X99="n.a.", TEMPLATE_Table2!X99="..."), "NA", TEMPLATE_Table2!X99-'Pub0222'!Z99)</f>
        <v>NA</v>
      </c>
      <c r="AA99" s="14"/>
      <c r="AB99" s="14"/>
      <c r="AC99" s="14"/>
    </row>
    <row r="100" spans="1:29" x14ac:dyDescent="0.2">
      <c r="A100" s="5">
        <v>75</v>
      </c>
      <c r="B100" s="23" t="s">
        <v>27</v>
      </c>
      <c r="C100" s="3"/>
      <c r="D100" s="3"/>
      <c r="E100" s="14">
        <f>TEMPLATE_Table2!C100-'Pub0222'!E100</f>
        <v>0</v>
      </c>
      <c r="F100" s="14">
        <f>TEMPLATE_Table2!D100-'Pub0222'!F100</f>
        <v>0</v>
      </c>
      <c r="G100" s="14">
        <f>TEMPLATE_Table2!E100-'Pub0222'!G100</f>
        <v>0</v>
      </c>
      <c r="H100" s="14">
        <f>TEMPLATE_Table2!F100-'Pub0222'!H100</f>
        <v>0</v>
      </c>
      <c r="I100" s="14">
        <f>TEMPLATE_Table2!G100-'Pub0222'!I100</f>
        <v>0</v>
      </c>
      <c r="J100" s="14">
        <f>TEMPLATE_Table2!H100-'Pub0222'!J100</f>
        <v>0</v>
      </c>
      <c r="K100" s="14">
        <f>TEMPLATE_Table2!I100-'Pub0222'!K100</f>
        <v>0</v>
      </c>
      <c r="L100" s="14">
        <f>TEMPLATE_Table2!J100-'Pub0222'!L100</f>
        <v>2.7000000000043656E-2</v>
      </c>
      <c r="M100" s="14">
        <f>TEMPLATE_Table2!K100-'Pub0222'!M100</f>
        <v>3.0000000000427463E-3</v>
      </c>
      <c r="N100" s="14">
        <f>TEMPLATE_Table2!L100-'Pub0222'!N100</f>
        <v>3.6000000000001364E-2</v>
      </c>
      <c r="O100" s="14">
        <f>TEMPLATE_Table2!M100-'Pub0222'!O100</f>
        <v>-5.0000000000011369E-2</v>
      </c>
      <c r="P100" s="14">
        <f>TEMPLATE_Table2!N100-'Pub0222'!P100</f>
        <v>-5.9999999999718057E-3</v>
      </c>
      <c r="Q100" s="14">
        <f>TEMPLATE_Table2!O100-'Pub0222'!Q100</f>
        <v>-2.2999999999967713E-2</v>
      </c>
      <c r="R100" s="14">
        <f>TEMPLATE_Table2!P100-'Pub0222'!R100</f>
        <v>4.8000000000001819E-2</v>
      </c>
      <c r="S100" s="14">
        <f>TEMPLATE_Table2!Q100-'Pub0222'!S100</f>
        <v>-1.999999999998181E-2</v>
      </c>
      <c r="T100" s="14">
        <f>TEMPLATE_Table2!R100-'Pub0222'!T100</f>
        <v>-1.9000000000005457E-2</v>
      </c>
      <c r="U100" s="14">
        <f>TEMPLATE_Table2!S100-'Pub0222'!U100</f>
        <v>4.8000000000001819E-2</v>
      </c>
      <c r="V100" s="14">
        <f>TEMPLATE_Table2!T100-'Pub0222'!V100</f>
        <v>-1.2000000000057298E-2</v>
      </c>
      <c r="W100" s="14">
        <f>TEMPLATE_Table2!U100-'Pub0222'!W100</f>
        <v>-2.8999999999996362E-2</v>
      </c>
      <c r="X100" s="14">
        <f>TEMPLATE_Table2!V100-'Pub0222'!X100</f>
        <v>-3.0999999999949068E-2</v>
      </c>
      <c r="Y100" s="14">
        <f ca="1">TEMPLATE_Table2!W100-'Pub0222'!Y100</f>
        <v>-8.0000000000381988E-3</v>
      </c>
      <c r="Z100" s="14" t="str">
        <f ca="1">IF(OR(TEMPLATE_Table2!X100="n.a.", TEMPLATE_Table2!X100="..."), "NA", TEMPLATE_Table2!X100-'Pub0222'!Z100)</f>
        <v>NA</v>
      </c>
      <c r="AA100" s="14"/>
      <c r="AB100" s="14"/>
      <c r="AC100" s="14"/>
    </row>
    <row r="101" spans="1:29" x14ac:dyDescent="0.2">
      <c r="A101" s="5"/>
      <c r="B101" s="3"/>
      <c r="C101" s="3"/>
      <c r="D101" s="3"/>
      <c r="E101" s="14"/>
      <c r="F101" s="14"/>
      <c r="G101" s="14"/>
      <c r="H101" s="14"/>
      <c r="I101" s="14"/>
      <c r="J101" s="14"/>
      <c r="K101" s="14"/>
      <c r="L101" s="14"/>
      <c r="M101" s="14"/>
      <c r="N101" s="14"/>
      <c r="O101" s="14"/>
      <c r="P101" s="14"/>
      <c r="Q101" s="14"/>
      <c r="R101" s="14"/>
      <c r="S101" s="14"/>
      <c r="T101" s="14"/>
      <c r="U101" s="14"/>
      <c r="V101" s="14"/>
      <c r="W101" s="14"/>
      <c r="X101" s="14"/>
      <c r="Y101" s="14"/>
      <c r="Z101" s="14"/>
      <c r="AA101" s="14"/>
      <c r="AB101" s="14"/>
      <c r="AC101" s="14"/>
    </row>
    <row r="102" spans="1:29" ht="14.25" x14ac:dyDescent="0.2">
      <c r="A102" s="5"/>
      <c r="B102" s="33" t="s">
        <v>62</v>
      </c>
      <c r="C102" s="3"/>
      <c r="D102" s="3"/>
      <c r="E102" s="14">
        <f>TEMPLATE_Table2!C102-'Pub0222'!E102</f>
        <v>0</v>
      </c>
      <c r="F102" s="14">
        <f>TEMPLATE_Table2!D102-'Pub0222'!F102</f>
        <v>0</v>
      </c>
      <c r="G102" s="14">
        <f>TEMPLATE_Table2!E102-'Pub0222'!G102</f>
        <v>0</v>
      </c>
      <c r="H102" s="14">
        <f>TEMPLATE_Table2!F102-'Pub0222'!H102</f>
        <v>0</v>
      </c>
      <c r="I102" s="14">
        <f>TEMPLATE_Table2!G102-'Pub0222'!I102</f>
        <v>0</v>
      </c>
      <c r="J102" s="14">
        <f>TEMPLATE_Table2!H102-'Pub0222'!J102</f>
        <v>0</v>
      </c>
      <c r="K102" s="14">
        <f>TEMPLATE_Table2!I102-'Pub0222'!K102</f>
        <v>0</v>
      </c>
      <c r="L102" s="14">
        <f>TEMPLATE_Table2!J102-'Pub0222'!L102</f>
        <v>0</v>
      </c>
      <c r="M102" s="14">
        <f>TEMPLATE_Table2!K102-'Pub0222'!M102</f>
        <v>0</v>
      </c>
      <c r="N102" s="14">
        <f>TEMPLATE_Table2!L102-'Pub0222'!N102</f>
        <v>0</v>
      </c>
      <c r="O102" s="14">
        <f>TEMPLATE_Table2!M102-'Pub0222'!O102</f>
        <v>0</v>
      </c>
      <c r="P102" s="14">
        <f>TEMPLATE_Table2!N102-'Pub0222'!P102</f>
        <v>0</v>
      </c>
      <c r="Q102" s="14">
        <f>TEMPLATE_Table2!O102-'Pub0222'!Q102</f>
        <v>0</v>
      </c>
      <c r="R102" s="14">
        <f>TEMPLATE_Table2!P102-'Pub0222'!R102</f>
        <v>0</v>
      </c>
      <c r="S102" s="14">
        <f>TEMPLATE_Table2!Q102-'Pub0222'!S102</f>
        <v>0</v>
      </c>
      <c r="T102" s="14">
        <f>TEMPLATE_Table2!R102-'Pub0222'!T102</f>
        <v>0</v>
      </c>
      <c r="U102" s="14">
        <f>TEMPLATE_Table2!S102-'Pub0222'!U102</f>
        <v>0</v>
      </c>
      <c r="V102" s="14">
        <f>TEMPLATE_Table2!T102-'Pub0222'!V102</f>
        <v>0</v>
      </c>
      <c r="W102" s="14">
        <f>TEMPLATE_Table2!U102-'Pub0222'!W102</f>
        <v>0</v>
      </c>
      <c r="X102" s="14">
        <f>TEMPLATE_Table2!V102-'Pub0222'!X102</f>
        <v>0</v>
      </c>
      <c r="Y102" s="14">
        <f>TEMPLATE_Table2!W102-'Pub0222'!Y102</f>
        <v>0</v>
      </c>
      <c r="Z102" s="14">
        <f>IF(OR(TEMPLATE_Table2!X102="n.a.", TEMPLATE_Table2!X102="..."), "NA", TEMPLATE_Table2!X102-'Pub0222'!Z102)</f>
        <v>0</v>
      </c>
      <c r="AA102" s="14"/>
      <c r="AB102" s="14"/>
      <c r="AC102" s="14"/>
    </row>
    <row r="103" spans="1:29" x14ac:dyDescent="0.2">
      <c r="A103" s="5">
        <v>76</v>
      </c>
      <c r="B103" s="23" t="s">
        <v>45</v>
      </c>
      <c r="C103" s="3"/>
      <c r="D103" s="3"/>
      <c r="E103" s="14">
        <f>TEMPLATE_Table2!C103-'Pub0222'!E103</f>
        <v>-3.0999999999949068E-2</v>
      </c>
      <c r="F103" s="14">
        <f>TEMPLATE_Table2!D103-'Pub0222'!F103</f>
        <v>-4.3999999999869033E-2</v>
      </c>
      <c r="G103" s="14">
        <f>TEMPLATE_Table2!E103-'Pub0222'!G103</f>
        <v>1.8000000000029104E-2</v>
      </c>
      <c r="H103" s="14">
        <f>TEMPLATE_Table2!F103-'Pub0222'!H103</f>
        <v>-5.9999999998581188E-3</v>
      </c>
      <c r="I103" s="14">
        <f>TEMPLATE_Table2!G103-'Pub0222'!I103</f>
        <v>-4.09999999997126E-2</v>
      </c>
      <c r="J103" s="14">
        <f>TEMPLATE_Table2!H103-'Pub0222'!J103</f>
        <v>7.0000000000618456E-3</v>
      </c>
      <c r="K103" s="14">
        <f>TEMPLATE_Table2!I103-'Pub0222'!K103</f>
        <v>-2.5999999999839929E-2</v>
      </c>
      <c r="L103" s="14">
        <f>TEMPLATE_Table2!J103-'Pub0222'!L103</f>
        <v>3.8000000000010914E-2</v>
      </c>
      <c r="M103" s="14">
        <f>TEMPLATE_Table2!K103-'Pub0222'!M103</f>
        <v>4.7999999999774445E-2</v>
      </c>
      <c r="N103" s="14">
        <f>TEMPLATE_Table2!L103-'Pub0222'!N103</f>
        <v>1.0000000000218279E-2</v>
      </c>
      <c r="O103" s="14">
        <f>TEMPLATE_Table2!M103-'Pub0222'!O103</f>
        <v>3.2000000000152795E-2</v>
      </c>
      <c r="P103" s="14">
        <f>TEMPLATE_Table2!N103-'Pub0222'!P103</f>
        <v>-3.6999999999807187E-2</v>
      </c>
      <c r="Q103" s="14">
        <f>TEMPLATE_Table2!O103-'Pub0222'!Q103</f>
        <v>1.4000000000123691E-2</v>
      </c>
      <c r="R103" s="14">
        <f>TEMPLATE_Table2!P103-'Pub0222'!R103</f>
        <v>6.9999999996070983E-3</v>
      </c>
      <c r="S103" s="14">
        <f>TEMPLATE_Table2!Q103-'Pub0222'!S103</f>
        <v>-9.0000000000145519E-3</v>
      </c>
      <c r="T103" s="14">
        <f>TEMPLATE_Table2!R103-'Pub0222'!T103</f>
        <v>2.1999999999934516E-2</v>
      </c>
      <c r="U103" s="14">
        <f>TEMPLATE_Table2!S103-'Pub0222'!U103</f>
        <v>-1.0999999999512511E-2</v>
      </c>
      <c r="V103" s="14">
        <f>TEMPLATE_Table2!T103-'Pub0222'!V103</f>
        <v>-1.8000000000029104E-2</v>
      </c>
      <c r="W103" s="14">
        <f>TEMPLATE_Table2!U103-'Pub0222'!W103</f>
        <v>9.999999999308784E-3</v>
      </c>
      <c r="X103" s="14">
        <f>TEMPLATE_Table2!V103-'Pub0222'!X103</f>
        <v>4.9999999991996447E-3</v>
      </c>
      <c r="Y103" s="14">
        <f ca="1">TEMPLATE_Table2!W103-'Pub0222'!Y103</f>
        <v>1.7000000000734872E-2</v>
      </c>
      <c r="Z103" s="14" t="str">
        <f ca="1">IF(OR(TEMPLATE_Table2!X103="n.a.", TEMPLATE_Table2!X103="..."), "NA", TEMPLATE_Table2!X103-'Pub0222'!Z103)</f>
        <v>NA</v>
      </c>
      <c r="AA103" s="14"/>
      <c r="AB103" s="14"/>
      <c r="AC103" s="14"/>
    </row>
    <row r="104" spans="1:29" x14ac:dyDescent="0.2">
      <c r="A104" s="5">
        <v>77</v>
      </c>
      <c r="B104" s="23" t="s">
        <v>28</v>
      </c>
      <c r="C104" s="3"/>
      <c r="D104" s="3"/>
      <c r="E104" s="14">
        <f>TEMPLATE_Table2!C104-'Pub0222'!E104</f>
        <v>-3.1000000000176442E-2</v>
      </c>
      <c r="F104" s="14">
        <f>TEMPLATE_Table2!D104-'Pub0222'!F104</f>
        <v>-4.3999999999869033E-2</v>
      </c>
      <c r="G104" s="14">
        <f>TEMPLATE_Table2!E104-'Pub0222'!G104</f>
        <v>1.8000000000029104E-2</v>
      </c>
      <c r="H104" s="14">
        <f>TEMPLATE_Table2!F104-'Pub0222'!H104</f>
        <v>-6.0000000000854925E-3</v>
      </c>
      <c r="I104" s="14">
        <f>TEMPLATE_Table2!G104-'Pub0222'!I104</f>
        <v>-4.0999999999939973E-2</v>
      </c>
      <c r="J104" s="14">
        <f>TEMPLATE_Table2!H104-'Pub0222'!J104</f>
        <v>7.0000000000618456E-3</v>
      </c>
      <c r="K104" s="14">
        <f>TEMPLATE_Table2!I104-'Pub0222'!K104</f>
        <v>-2.5999999999839929E-2</v>
      </c>
      <c r="L104" s="14">
        <f>TEMPLATE_Table2!J104-'Pub0222'!L104</f>
        <v>2.9999999999745341E-2</v>
      </c>
      <c r="M104" s="14">
        <f>TEMPLATE_Table2!K104-'Pub0222'!M104</f>
        <v>-2.3000000000138243E-2</v>
      </c>
      <c r="N104" s="14">
        <f>TEMPLATE_Table2!L104-'Pub0222'!N104</f>
        <v>-5.9999999998581188E-3</v>
      </c>
      <c r="O104" s="14">
        <f>TEMPLATE_Table2!M104-'Pub0222'!O104</f>
        <v>2.0000000004074536E-3</v>
      </c>
      <c r="P104" s="14">
        <f>TEMPLATE_Table2!N104-'Pub0222'!P104</f>
        <v>3.2999999999901775E-2</v>
      </c>
      <c r="Q104" s="14">
        <f>TEMPLATE_Table2!O104-'Pub0222'!Q104</f>
        <v>-3.0000000001564331E-3</v>
      </c>
      <c r="R104" s="14">
        <f>TEMPLATE_Table2!P104-'Pub0222'!R104</f>
        <v>2.7000000000043656E-2</v>
      </c>
      <c r="S104" s="14">
        <f>TEMPLATE_Table2!Q104-'Pub0222'!S104</f>
        <v>2.1999999999934516E-2</v>
      </c>
      <c r="T104" s="14">
        <f>TEMPLATE_Table2!R104-'Pub0222'!T104</f>
        <v>2.7999999999792635E-2</v>
      </c>
      <c r="U104" s="14">
        <f>TEMPLATE_Table2!S104-'Pub0222'!U104</f>
        <v>-3.3000000000356522E-2</v>
      </c>
      <c r="V104" s="14">
        <f>TEMPLATE_Table2!T104-'Pub0222'!V104</f>
        <v>-3.999999999996362E-2</v>
      </c>
      <c r="W104" s="14">
        <f>TEMPLATE_Table2!U104-'Pub0222'!W104</f>
        <v>-4.2000000000371074E-2</v>
      </c>
      <c r="X104" s="14">
        <f>TEMPLATE_Table2!V104-'Pub0222'!X104</f>
        <v>-3.8000000000465661E-2</v>
      </c>
      <c r="Y104" s="14">
        <f ca="1">TEMPLATE_Table2!W104-'Pub0222'!Y104</f>
        <v>-1.4000000000123691E-2</v>
      </c>
      <c r="Z104" s="14" t="str">
        <f ca="1">IF(OR(TEMPLATE_Table2!X104="n.a.", TEMPLATE_Table2!X104="..."), "NA", TEMPLATE_Table2!X104-'Pub0222'!Z104)</f>
        <v>NA</v>
      </c>
      <c r="AA104" s="14"/>
      <c r="AB104" s="14"/>
      <c r="AC104" s="14"/>
    </row>
    <row r="105" spans="1:29" x14ac:dyDescent="0.2">
      <c r="A105" s="5">
        <v>78</v>
      </c>
      <c r="B105" s="23" t="s">
        <v>29</v>
      </c>
      <c r="C105" s="3"/>
      <c r="D105" s="3"/>
      <c r="E105" s="14">
        <f>TEMPLATE_Table2!C105-'Pub0222'!E105</f>
        <v>7.0000000000050022E-3</v>
      </c>
      <c r="F105" s="14">
        <f>TEMPLATE_Table2!D105-'Pub0222'!F105</f>
        <v>-3.6000000000058208E-2</v>
      </c>
      <c r="G105" s="14">
        <f>TEMPLATE_Table2!E105-'Pub0222'!G105</f>
        <v>-2.8999999999996362E-2</v>
      </c>
      <c r="H105" s="14">
        <f>TEMPLATE_Table2!F105-'Pub0222'!H105</f>
        <v>-4.9999999999954525E-3</v>
      </c>
      <c r="I105" s="14">
        <f>TEMPLATE_Table2!G105-'Pub0222'!I105</f>
        <v>2.7000000000043656E-2</v>
      </c>
      <c r="J105" s="14">
        <f>TEMPLATE_Table2!H105-'Pub0222'!J105</f>
        <v>3.4999999999968168E-2</v>
      </c>
      <c r="K105" s="14">
        <f>TEMPLATE_Table2!I105-'Pub0222'!K105</f>
        <v>3.4999999999968168E-2</v>
      </c>
      <c r="L105" s="14">
        <f>TEMPLATE_Table2!J105-'Pub0222'!L105</f>
        <v>9.9999999997635314E-4</v>
      </c>
      <c r="M105" s="14">
        <f>TEMPLATE_Table2!K105-'Pub0222'!M105</f>
        <v>3.8000000000010914E-2</v>
      </c>
      <c r="N105" s="14">
        <f>TEMPLATE_Table2!L105-'Pub0222'!N105</f>
        <v>-6.9999999999481588E-3</v>
      </c>
      <c r="O105" s="14">
        <f>TEMPLATE_Table2!M105-'Pub0222'!O105</f>
        <v>6.9999999999481588E-3</v>
      </c>
      <c r="P105" s="14">
        <f>TEMPLATE_Table2!N105-'Pub0222'!P105</f>
        <v>-4.8999999999978172E-2</v>
      </c>
      <c r="Q105" s="14">
        <f>TEMPLATE_Table2!O105-'Pub0222'!Q105</f>
        <v>1.2000000000057298E-2</v>
      </c>
      <c r="R105" s="14">
        <f>TEMPLATE_Table2!P105-'Pub0222'!R105</f>
        <v>-1.999999999998181E-2</v>
      </c>
      <c r="S105" s="14">
        <f>TEMPLATE_Table2!Q105-'Pub0222'!S105</f>
        <v>-2.9999999999972715E-2</v>
      </c>
      <c r="T105" s="14">
        <f>TEMPLATE_Table2!R105-'Pub0222'!T105</f>
        <v>3.7000000000034561E-2</v>
      </c>
      <c r="U105" s="14">
        <f>TEMPLATE_Table2!S105-'Pub0222'!U105</f>
        <v>4.2000000000030013E-2</v>
      </c>
      <c r="V105" s="14">
        <f>TEMPLATE_Table2!T105-'Pub0222'!V105</f>
        <v>4.0999999999939973E-2</v>
      </c>
      <c r="W105" s="14">
        <f>TEMPLATE_Table2!U105-'Pub0222'!W105</f>
        <v>2.7000000000043656E-2</v>
      </c>
      <c r="X105" s="14">
        <f>TEMPLATE_Table2!V105-'Pub0222'!X105</f>
        <v>-4.500000000007276E-2</v>
      </c>
      <c r="Y105" s="14">
        <f ca="1">TEMPLATE_Table2!W105-'Pub0222'!Y105</f>
        <v>3.9999999999054126E-3</v>
      </c>
      <c r="Z105" s="14" t="str">
        <f ca="1">IF(OR(TEMPLATE_Table2!X105="n.a.", TEMPLATE_Table2!X105="..."), "NA", TEMPLATE_Table2!X105-'Pub0222'!Z105)</f>
        <v>NA</v>
      </c>
      <c r="AA105" s="14"/>
      <c r="AB105" s="14"/>
      <c r="AC105" s="14"/>
    </row>
    <row r="106" spans="1:29" ht="14.25" x14ac:dyDescent="0.2">
      <c r="A106" s="5">
        <v>79</v>
      </c>
      <c r="B106" s="23" t="s">
        <v>63</v>
      </c>
      <c r="C106" s="3"/>
      <c r="D106" s="3"/>
      <c r="E106" s="14">
        <f>TEMPLATE_Table2!C106-'Pub0222'!E106</f>
        <v>-3.8000000000010914E-2</v>
      </c>
      <c r="F106" s="14">
        <f>TEMPLATE_Table2!D106-'Pub0222'!F106</f>
        <v>-7.9999999998108251E-3</v>
      </c>
      <c r="G106" s="14">
        <f>TEMPLATE_Table2!E106-'Pub0222'!G106</f>
        <v>4.7000000000025466E-2</v>
      </c>
      <c r="H106" s="14">
        <f>TEMPLATE_Table2!F106-'Pub0222'!H106</f>
        <v>-9.9999999997635314E-4</v>
      </c>
      <c r="I106" s="14">
        <f>TEMPLATE_Table2!G106-'Pub0222'!I106</f>
        <v>3.2000000000152795E-2</v>
      </c>
      <c r="J106" s="14">
        <f>TEMPLATE_Table2!H106-'Pub0222'!J106</f>
        <v>-2.8000000000020009E-2</v>
      </c>
      <c r="K106" s="14">
        <f>TEMPLATE_Table2!I106-'Pub0222'!K106</f>
        <v>3.8999999999987267E-2</v>
      </c>
      <c r="L106" s="14">
        <f>TEMPLATE_Table2!J106-'Pub0222'!L106</f>
        <v>2.8999999999996362E-2</v>
      </c>
      <c r="M106" s="14">
        <f>TEMPLATE_Table2!K106-'Pub0222'!M106</f>
        <v>3.9000000000214641E-2</v>
      </c>
      <c r="N106" s="14">
        <f>TEMPLATE_Table2!L106-'Pub0222'!N106</f>
        <v>9.9999999974897946E-4</v>
      </c>
      <c r="O106" s="14">
        <f>TEMPLATE_Table2!M106-'Pub0222'!O106</f>
        <v>-4.0000000001327862E-3</v>
      </c>
      <c r="P106" s="14">
        <f>TEMPLATE_Table2!N106-'Pub0222'!P106</f>
        <v>-1.8000000000029104E-2</v>
      </c>
      <c r="Q106" s="14">
        <f>TEMPLATE_Table2!O106-'Pub0222'!Q106</f>
        <v>-1.4999999999872671E-2</v>
      </c>
      <c r="R106" s="14">
        <f>TEMPLATE_Table2!P106-'Pub0222'!R106</f>
        <v>4.7999999999774445E-2</v>
      </c>
      <c r="S106" s="14">
        <f>TEMPLATE_Table2!Q106-'Pub0222'!S106</f>
        <v>-4.8999999999978172E-2</v>
      </c>
      <c r="T106" s="14">
        <f>TEMPLATE_Table2!R106-'Pub0222'!T106</f>
        <v>-9.0000000000145519E-3</v>
      </c>
      <c r="U106" s="14">
        <f>TEMPLATE_Table2!S106-'Pub0222'!U106</f>
        <v>2.5000000000090949E-2</v>
      </c>
      <c r="V106" s="14">
        <f>TEMPLATE_Table2!T106-'Pub0222'!V106</f>
        <v>1.9000000000232831E-2</v>
      </c>
      <c r="W106" s="14">
        <f>TEMPLATE_Table2!U106-'Pub0222'!W106</f>
        <v>3.0000000000200089E-2</v>
      </c>
      <c r="X106" s="14">
        <f>TEMPLATE_Table2!V106-'Pub0222'!X106</f>
        <v>7.0000000000618456E-3</v>
      </c>
      <c r="Y106" s="14">
        <f ca="1">TEMPLATE_Table2!W106-'Pub0222'!Y106</f>
        <v>-1.7999999999574356E-2</v>
      </c>
      <c r="Z106" s="14" t="str">
        <f ca="1">IF(OR(TEMPLATE_Table2!X106="n.a.", TEMPLATE_Table2!X106="..."), "NA", TEMPLATE_Table2!X106-'Pub0222'!Z106)</f>
        <v>NA</v>
      </c>
      <c r="AA106" s="14"/>
      <c r="AB106" s="14"/>
      <c r="AC106" s="14"/>
    </row>
    <row r="107" spans="1:29" x14ac:dyDescent="0.2">
      <c r="A107" s="5">
        <v>80</v>
      </c>
      <c r="B107" s="23" t="s">
        <v>30</v>
      </c>
      <c r="C107" s="3"/>
      <c r="D107" s="3"/>
      <c r="E107" s="14">
        <f>TEMPLATE_Table2!C107-'Pub0222'!E107</f>
        <v>0</v>
      </c>
      <c r="F107" s="14">
        <f>TEMPLATE_Table2!D107-'Pub0222'!F107</f>
        <v>0</v>
      </c>
      <c r="G107" s="14">
        <f>TEMPLATE_Table2!E107-'Pub0222'!G107</f>
        <v>0</v>
      </c>
      <c r="H107" s="14">
        <f>TEMPLATE_Table2!F107-'Pub0222'!H107</f>
        <v>0</v>
      </c>
      <c r="I107" s="14">
        <f>TEMPLATE_Table2!G107-'Pub0222'!I107</f>
        <v>0</v>
      </c>
      <c r="J107" s="14">
        <f>TEMPLATE_Table2!H107-'Pub0222'!J107</f>
        <v>0</v>
      </c>
      <c r="K107" s="14">
        <f>TEMPLATE_Table2!I107-'Pub0222'!K107</f>
        <v>0</v>
      </c>
      <c r="L107" s="14">
        <f>TEMPLATE_Table2!J107-'Pub0222'!L107</f>
        <v>8.0000000000381988E-3</v>
      </c>
      <c r="M107" s="14">
        <f>TEMPLATE_Table2!K107-'Pub0222'!M107</f>
        <v>-2.8999999999996362E-2</v>
      </c>
      <c r="N107" s="14">
        <f>TEMPLATE_Table2!L107-'Pub0222'!N107</f>
        <v>1.6000000000076398E-2</v>
      </c>
      <c r="O107" s="14">
        <f>TEMPLATE_Table2!M107-'Pub0222'!O107</f>
        <v>2.9999999999972715E-2</v>
      </c>
      <c r="P107" s="14">
        <f>TEMPLATE_Table2!N107-'Pub0222'!P107</f>
        <v>2.9999999999972715E-2</v>
      </c>
      <c r="Q107" s="14">
        <f>TEMPLATE_Table2!O107-'Pub0222'!Q107</f>
        <v>1.7000000000052751E-2</v>
      </c>
      <c r="R107" s="14">
        <f>TEMPLATE_Table2!P107-'Pub0222'!R107</f>
        <v>-1.999999999998181E-2</v>
      </c>
      <c r="S107" s="14">
        <f>TEMPLATE_Table2!Q107-'Pub0222'!S107</f>
        <v>-3.1000000000062755E-2</v>
      </c>
      <c r="T107" s="14">
        <f>TEMPLATE_Table2!R107-'Pub0222'!T107</f>
        <v>-5.9999999999718057E-3</v>
      </c>
      <c r="U107" s="14">
        <f>TEMPLATE_Table2!S107-'Pub0222'!U107</f>
        <v>2.1999999999934516E-2</v>
      </c>
      <c r="V107" s="14">
        <f>TEMPLATE_Table2!T107-'Pub0222'!V107</f>
        <v>2.2000000000048203E-2</v>
      </c>
      <c r="W107" s="14">
        <f>TEMPLATE_Table2!U107-'Pub0222'!W107</f>
        <v>-4.8000000000001819E-2</v>
      </c>
      <c r="X107" s="14">
        <f>TEMPLATE_Table2!V107-'Pub0222'!X107</f>
        <v>4.3000000000006366E-2</v>
      </c>
      <c r="Y107" s="14">
        <f ca="1">TEMPLATE_Table2!W107-'Pub0222'!Y107</f>
        <v>3.1000000000062755E-2</v>
      </c>
      <c r="Z107" s="14" t="str">
        <f ca="1">IF(OR(TEMPLATE_Table2!X107="n.a.", TEMPLATE_Table2!X107="..."), "NA", TEMPLATE_Table2!X107-'Pub0222'!Z107)</f>
        <v>NA</v>
      </c>
      <c r="AA107" s="14"/>
      <c r="AB107" s="14"/>
      <c r="AC107" s="14"/>
    </row>
    <row r="108" spans="1:29" ht="12.75" customHeight="1" x14ac:dyDescent="0.2">
      <c r="A108" s="5"/>
      <c r="C108" s="3"/>
      <c r="D108" s="3"/>
      <c r="E108" s="12"/>
      <c r="F108" s="3"/>
      <c r="G108" s="3"/>
      <c r="H108" s="3"/>
      <c r="I108" s="3"/>
      <c r="J108" s="3"/>
      <c r="K108" s="3"/>
      <c r="L108" s="3"/>
      <c r="M108" s="59"/>
      <c r="N108" s="18"/>
      <c r="O108" s="18"/>
      <c r="P108" s="18"/>
      <c r="Q108" s="18"/>
      <c r="R108" s="18"/>
      <c r="U108" s="40"/>
      <c r="V108" s="3"/>
      <c r="W108" s="43"/>
    </row>
    <row r="109" spans="1:29" ht="12.75" customHeight="1" x14ac:dyDescent="0.2">
      <c r="A109" s="5"/>
      <c r="C109" s="3"/>
      <c r="D109" s="3"/>
      <c r="E109" s="58"/>
      <c r="F109" s="13"/>
      <c r="G109" s="13"/>
      <c r="H109" s="57"/>
      <c r="I109" s="57"/>
      <c r="J109" s="57"/>
      <c r="K109" s="57"/>
      <c r="L109" s="57"/>
      <c r="M109" s="57"/>
      <c r="N109" s="57"/>
      <c r="O109" s="57"/>
      <c r="P109" s="57"/>
      <c r="Q109" s="57"/>
      <c r="R109" s="57"/>
      <c r="S109" s="57"/>
      <c r="T109" s="57"/>
      <c r="U109" s="57"/>
      <c r="V109" s="57"/>
      <c r="W109" s="57"/>
    </row>
    <row r="110" spans="1:29" ht="12.75" customHeight="1" x14ac:dyDescent="0.2">
      <c r="A110" s="5"/>
      <c r="C110" s="36"/>
      <c r="D110" s="36"/>
      <c r="E110" s="13"/>
      <c r="F110" s="13"/>
      <c r="G110" s="13"/>
      <c r="H110" s="44"/>
      <c r="I110" s="44"/>
      <c r="J110" s="44"/>
      <c r="K110" s="44"/>
      <c r="L110" s="44"/>
      <c r="M110" s="44"/>
      <c r="N110" s="44"/>
      <c r="O110" s="44"/>
      <c r="P110" s="44"/>
      <c r="Q110" s="44"/>
      <c r="R110" s="44"/>
      <c r="S110" s="44"/>
      <c r="T110" s="44"/>
      <c r="U110" s="44"/>
      <c r="V110" s="44"/>
      <c r="W110" s="44"/>
    </row>
    <row r="111" spans="1:29" ht="36.75" customHeight="1" x14ac:dyDescent="0.2">
      <c r="A111" s="5"/>
      <c r="B111" s="305"/>
      <c r="C111" s="305"/>
      <c r="D111" s="305"/>
      <c r="E111" s="36"/>
      <c r="F111" s="36"/>
      <c r="G111" s="36"/>
      <c r="H111" s="36"/>
      <c r="I111" s="36"/>
      <c r="J111" s="36"/>
      <c r="K111" s="36"/>
      <c r="L111" s="36"/>
      <c r="M111" s="59"/>
      <c r="N111" s="18"/>
      <c r="O111" s="18"/>
      <c r="P111" s="18"/>
      <c r="Q111" s="18"/>
      <c r="R111" s="18"/>
      <c r="U111" s="39"/>
      <c r="W111" s="43"/>
    </row>
    <row r="112" spans="1:29" ht="38.25" customHeight="1" x14ac:dyDescent="0.2">
      <c r="A112" s="5"/>
      <c r="B112" s="310"/>
      <c r="C112" s="305"/>
      <c r="D112" s="305"/>
      <c r="E112" s="36"/>
      <c r="F112" s="36"/>
      <c r="G112" s="36"/>
      <c r="H112" s="36"/>
      <c r="I112" s="36"/>
      <c r="J112" s="36"/>
      <c r="K112" s="36"/>
      <c r="L112" s="36"/>
      <c r="M112" s="59"/>
      <c r="N112" s="18"/>
      <c r="O112" s="18"/>
      <c r="P112" s="18"/>
      <c r="Q112" s="18"/>
      <c r="R112" s="18"/>
      <c r="U112" s="39"/>
      <c r="W112" s="43"/>
    </row>
    <row r="113" spans="1:23" ht="42.75" customHeight="1" x14ac:dyDescent="0.2">
      <c r="A113" s="5"/>
      <c r="B113" s="305"/>
      <c r="C113" s="305"/>
      <c r="D113" s="305"/>
      <c r="E113" s="16"/>
      <c r="F113" s="16"/>
      <c r="G113" s="16"/>
      <c r="H113" s="16"/>
      <c r="I113" s="16"/>
      <c r="J113" s="16"/>
      <c r="K113" s="16"/>
      <c r="L113" s="16"/>
      <c r="M113" s="42"/>
      <c r="N113" s="42"/>
      <c r="O113" s="42"/>
      <c r="P113" s="42"/>
      <c r="Q113" s="42"/>
      <c r="R113" s="42"/>
      <c r="U113" s="39"/>
      <c r="W113" s="43"/>
    </row>
    <row r="114" spans="1:23" ht="38.25" customHeight="1" x14ac:dyDescent="0.2">
      <c r="A114" s="8"/>
      <c r="B114" s="305"/>
      <c r="C114" s="305"/>
      <c r="D114" s="305"/>
      <c r="E114" s="16"/>
      <c r="F114" s="16"/>
      <c r="G114" s="16"/>
      <c r="H114" s="16"/>
      <c r="I114" s="16"/>
      <c r="J114" s="16"/>
      <c r="K114" s="16"/>
      <c r="L114" s="16"/>
      <c r="M114" s="42"/>
      <c r="N114" s="42"/>
      <c r="O114" s="42"/>
      <c r="P114" s="42"/>
      <c r="Q114" s="42"/>
      <c r="R114" s="42"/>
      <c r="U114" s="39"/>
      <c r="W114" s="43"/>
    </row>
    <row r="115" spans="1:23" ht="54" customHeight="1" x14ac:dyDescent="0.2">
      <c r="A115" s="5"/>
      <c r="B115" s="305"/>
      <c r="C115" s="305"/>
      <c r="D115" s="305"/>
      <c r="E115" s="16"/>
      <c r="F115" s="16"/>
      <c r="G115" s="16"/>
      <c r="H115" s="16"/>
      <c r="I115" s="16"/>
      <c r="J115" s="16"/>
      <c r="K115" s="16"/>
      <c r="L115" s="16"/>
      <c r="M115" s="8"/>
      <c r="N115" s="8"/>
      <c r="O115" s="8"/>
      <c r="P115" s="8"/>
      <c r="Q115" s="8"/>
      <c r="R115" s="8"/>
    </row>
    <row r="116" spans="1:23" ht="49.5" customHeight="1" x14ac:dyDescent="0.2">
      <c r="A116" s="5"/>
      <c r="B116" s="305"/>
      <c r="C116" s="305"/>
      <c r="D116" s="305"/>
      <c r="E116" s="16"/>
      <c r="F116" s="16"/>
      <c r="G116" s="16"/>
      <c r="H116" s="16"/>
      <c r="I116" s="16"/>
      <c r="J116" s="16"/>
      <c r="K116" s="16"/>
      <c r="L116" s="16"/>
      <c r="M116" s="37"/>
      <c r="N116" s="37"/>
      <c r="O116" s="37"/>
      <c r="P116" s="37"/>
      <c r="Q116" s="37"/>
      <c r="R116" s="19"/>
    </row>
    <row r="117" spans="1:23" ht="42.75" customHeight="1" x14ac:dyDescent="0.2">
      <c r="A117" s="5"/>
      <c r="B117" s="305"/>
      <c r="C117" s="305"/>
      <c r="D117" s="305"/>
      <c r="E117" s="16"/>
      <c r="F117" s="16"/>
      <c r="G117" s="16"/>
      <c r="H117" s="16"/>
      <c r="I117" s="16"/>
      <c r="J117" s="16"/>
      <c r="K117" s="16"/>
      <c r="L117" s="16"/>
      <c r="M117" s="37"/>
      <c r="N117" s="37"/>
      <c r="O117" s="37"/>
      <c r="P117" s="37"/>
      <c r="Q117" s="37"/>
      <c r="R117" s="19"/>
    </row>
    <row r="118" spans="1:23" ht="41.25" customHeight="1" x14ac:dyDescent="0.2">
      <c r="A118" s="38"/>
      <c r="B118" s="305"/>
      <c r="C118" s="305"/>
      <c r="D118" s="305"/>
      <c r="E118" s="16"/>
      <c r="F118" s="16"/>
      <c r="G118" s="16"/>
      <c r="H118" s="16"/>
      <c r="I118" s="16"/>
      <c r="J118" s="16"/>
      <c r="K118" s="16"/>
      <c r="L118" s="16"/>
      <c r="M118" s="37"/>
      <c r="N118" s="37"/>
      <c r="O118" s="37"/>
      <c r="P118" s="37"/>
      <c r="Q118" s="37"/>
      <c r="R118" s="19"/>
    </row>
    <row r="119" spans="1:23" ht="25.5" customHeight="1" x14ac:dyDescent="0.2">
      <c r="A119" s="5"/>
      <c r="B119" s="305"/>
      <c r="C119" s="305"/>
      <c r="D119" s="305"/>
      <c r="E119" s="16"/>
      <c r="F119" s="16"/>
      <c r="G119" s="16"/>
      <c r="H119" s="16"/>
      <c r="I119" s="16"/>
      <c r="J119" s="16"/>
      <c r="K119" s="16"/>
      <c r="L119" s="16"/>
      <c r="M119" s="37"/>
      <c r="N119" s="37"/>
      <c r="O119" s="37"/>
      <c r="P119" s="37"/>
      <c r="Q119" s="37"/>
    </row>
    <row r="120" spans="1:23" ht="25.5" customHeight="1" x14ac:dyDescent="0.3">
      <c r="A120" s="5"/>
      <c r="B120" s="305"/>
      <c r="C120" s="305"/>
      <c r="D120" s="305"/>
      <c r="E120" s="10"/>
      <c r="F120" s="10"/>
      <c r="G120" s="10"/>
      <c r="H120" s="10"/>
      <c r="I120" s="10"/>
      <c r="J120" s="10"/>
      <c r="K120" s="10"/>
      <c r="L120" s="10"/>
      <c r="M120" s="10"/>
    </row>
    <row r="121" spans="1:23" x14ac:dyDescent="0.2">
      <c r="B121" s="3"/>
      <c r="C121" s="3"/>
      <c r="D121" s="3"/>
      <c r="E121" s="3"/>
      <c r="F121" s="3"/>
      <c r="G121" s="3"/>
      <c r="H121" s="3"/>
      <c r="I121" s="3"/>
      <c r="J121" s="3"/>
      <c r="K121" s="3"/>
      <c r="L121" s="3"/>
      <c r="M121" s="3"/>
      <c r="N121" s="3"/>
      <c r="O121" s="3"/>
    </row>
  </sheetData>
  <mergeCells count="12">
    <mergeCell ref="B120:D120"/>
    <mergeCell ref="B29:D29"/>
    <mergeCell ref="B70:D70"/>
    <mergeCell ref="B111:D111"/>
    <mergeCell ref="B112:D112"/>
    <mergeCell ref="B113:D113"/>
    <mergeCell ref="B114:D114"/>
    <mergeCell ref="B115:D115"/>
    <mergeCell ref="B116:D116"/>
    <mergeCell ref="B117:D117"/>
    <mergeCell ref="B118:D118"/>
    <mergeCell ref="B119:D119"/>
  </mergeCells>
  <conditionalFormatting sqref="E6:Z107">
    <cfRule type="cellIs" dxfId="2" priority="2" operator="lessThan">
      <formula>-0.1</formula>
    </cfRule>
    <cfRule type="cellIs" dxfId="1" priority="3" operator="greaterThan">
      <formula>0.1</formula>
    </cfRule>
  </conditionalFormatting>
  <conditionalFormatting sqref="E6:Z108">
    <cfRule type="cellIs" dxfId="0" priority="1" operator="equal">
      <formula>"NA"</formula>
    </cfRule>
  </conditionalFormatting>
  <pageMargins left="0.7" right="0.7" top="0.75" bottom="0.75" header="0.3" footer="0.3"/>
  <pageSetup paperSize="5" scale="53" fitToHeight="0" orientation="landscape" horizontalDpi="4294967295" verticalDpi="4294967295" r:id="rId1"/>
  <customProperties>
    <customPr name="SourceTable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A1:BL120"/>
  <sheetViews>
    <sheetView topLeftCell="R4" workbookViewId="0">
      <selection activeCell="G31" sqref="G31"/>
    </sheetView>
  </sheetViews>
  <sheetFormatPr defaultColWidth="9.140625" defaultRowHeight="12.75" x14ac:dyDescent="0.2"/>
  <cols>
    <col min="1" max="3" width="9.140625" style="4"/>
    <col min="4" max="4" width="74.5703125" style="4" customWidth="1"/>
    <col min="5" max="5" width="13.28515625" style="4" customWidth="1"/>
    <col min="6" max="21" width="10.7109375" style="4" bestFit="1" customWidth="1"/>
    <col min="22" max="22" width="10.7109375" style="109" bestFit="1" customWidth="1"/>
    <col min="23" max="23" width="10.7109375" style="4" bestFit="1" customWidth="1"/>
    <col min="24" max="25" width="11" style="4" customWidth="1"/>
    <col min="26" max="26" width="12.28515625" style="4" bestFit="1" customWidth="1"/>
    <col min="27" max="27" width="10.140625" style="4" customWidth="1"/>
    <col min="28" max="30" width="10.140625" style="4" bestFit="1" customWidth="1"/>
    <col min="31" max="31" width="10.7109375" style="4" bestFit="1" customWidth="1"/>
    <col min="32" max="32" width="8.85546875" style="4" customWidth="1"/>
    <col min="33" max="33" width="6.5703125" style="4" customWidth="1"/>
    <col min="34" max="16384" width="9.140625" style="4"/>
  </cols>
  <sheetData>
    <row r="1" spans="1:64" ht="18" x14ac:dyDescent="0.25">
      <c r="A1" s="9" t="s">
        <v>0</v>
      </c>
      <c r="B1" s="106"/>
      <c r="C1" s="107" t="s">
        <v>107</v>
      </c>
      <c r="D1" s="108"/>
      <c r="E1" s="108"/>
      <c r="F1" s="108"/>
      <c r="G1" s="108"/>
      <c r="H1" s="108"/>
      <c r="I1" s="108"/>
      <c r="J1" s="108"/>
      <c r="K1" s="108"/>
      <c r="L1" s="108"/>
    </row>
    <row r="2" spans="1:64" x14ac:dyDescent="0.2">
      <c r="A2" s="9"/>
      <c r="B2" s="110"/>
      <c r="D2" s="110"/>
      <c r="E2" s="111"/>
      <c r="F2" s="111"/>
      <c r="G2" s="111"/>
      <c r="H2" s="111"/>
      <c r="I2" s="111"/>
      <c r="J2" s="111"/>
      <c r="K2" s="111"/>
      <c r="L2" s="111"/>
      <c r="M2" s="111"/>
      <c r="N2" s="111"/>
      <c r="O2" s="111"/>
      <c r="P2" s="111"/>
      <c r="Q2" s="111"/>
      <c r="R2" s="111"/>
      <c r="S2" s="111"/>
      <c r="T2" s="111"/>
    </row>
    <row r="3" spans="1:64" x14ac:dyDescent="0.2">
      <c r="A3" s="9"/>
      <c r="B3" s="106"/>
      <c r="D3" s="9" t="s">
        <v>1</v>
      </c>
      <c r="E3" s="112"/>
      <c r="F3" s="112"/>
      <c r="G3" s="112"/>
      <c r="H3" s="112"/>
      <c r="I3" s="112"/>
      <c r="J3" s="112" t="s">
        <v>84</v>
      </c>
      <c r="K3" s="112"/>
      <c r="L3" s="112"/>
      <c r="M3" s="112"/>
      <c r="N3" s="112"/>
      <c r="O3" s="112"/>
      <c r="P3" s="112"/>
      <c r="Q3" s="112"/>
      <c r="R3" s="112"/>
      <c r="S3" s="112"/>
      <c r="T3" s="112"/>
      <c r="U3" s="112"/>
    </row>
    <row r="4" spans="1:64" x14ac:dyDescent="0.2">
      <c r="A4" s="9"/>
      <c r="B4" s="113"/>
      <c r="D4" s="114"/>
      <c r="E4" s="114"/>
      <c r="F4" s="114"/>
      <c r="G4" s="114"/>
      <c r="H4" s="114"/>
      <c r="I4" s="114"/>
      <c r="J4" s="114"/>
      <c r="K4" s="114"/>
      <c r="L4" s="114"/>
    </row>
    <row r="5" spans="1:64" x14ac:dyDescent="0.2">
      <c r="A5" s="115"/>
      <c r="B5" s="115"/>
      <c r="C5" s="116"/>
      <c r="D5" s="115"/>
      <c r="E5" s="117">
        <v>1999</v>
      </c>
      <c r="F5" s="117">
        <v>2000</v>
      </c>
      <c r="G5" s="117">
        <v>2001</v>
      </c>
      <c r="H5" s="117">
        <v>2002</v>
      </c>
      <c r="I5" s="117">
        <v>2003</v>
      </c>
      <c r="J5" s="117">
        <v>2004</v>
      </c>
      <c r="K5" s="117">
        <v>2005</v>
      </c>
      <c r="L5" s="117">
        <v>2006</v>
      </c>
      <c r="M5" s="118">
        <v>2007</v>
      </c>
      <c r="N5" s="118">
        <v>2008</v>
      </c>
      <c r="O5" s="118">
        <v>2009</v>
      </c>
      <c r="P5" s="118">
        <v>2010</v>
      </c>
      <c r="Q5" s="118">
        <v>2011</v>
      </c>
      <c r="R5" s="118">
        <v>2012</v>
      </c>
      <c r="S5" s="118">
        <v>2013</v>
      </c>
      <c r="T5" s="118">
        <v>2014</v>
      </c>
      <c r="U5" s="118">
        <v>2015</v>
      </c>
      <c r="V5" s="118">
        <v>2016</v>
      </c>
      <c r="W5" s="118">
        <v>2017</v>
      </c>
      <c r="X5" s="118">
        <v>2018</v>
      </c>
      <c r="Y5" s="118">
        <v>2019</v>
      </c>
      <c r="Z5" s="118" t="s">
        <v>653</v>
      </c>
      <c r="AA5" s="119"/>
      <c r="AB5" s="115"/>
      <c r="AC5" s="115"/>
      <c r="AD5" s="115"/>
      <c r="AE5" s="115"/>
      <c r="AF5" s="115"/>
      <c r="AG5" s="115"/>
      <c r="AH5" s="115"/>
      <c r="AI5" s="115"/>
      <c r="AJ5" s="115"/>
      <c r="AK5" s="115"/>
      <c r="AL5" s="115"/>
      <c r="AM5" s="115"/>
      <c r="AN5" s="115"/>
      <c r="AO5" s="115"/>
      <c r="AP5" s="115"/>
      <c r="AQ5" s="115"/>
      <c r="AR5" s="115"/>
      <c r="AS5" s="115"/>
      <c r="AT5" s="115"/>
      <c r="AU5" s="115"/>
      <c r="AV5" s="115"/>
      <c r="AW5" s="115"/>
    </row>
    <row r="6" spans="1:64" x14ac:dyDescent="0.2">
      <c r="A6" s="9"/>
    </row>
    <row r="7" spans="1:64" x14ac:dyDescent="0.2">
      <c r="A7" s="9">
        <v>1</v>
      </c>
      <c r="B7" s="120" t="s">
        <v>47</v>
      </c>
      <c r="E7" s="96">
        <v>1313.4</v>
      </c>
      <c r="F7" s="96">
        <v>1486.1</v>
      </c>
      <c r="G7" s="96">
        <v>1368.1</v>
      </c>
      <c r="H7" s="96">
        <v>1345.5</v>
      </c>
      <c r="I7" s="96">
        <v>1437.1</v>
      </c>
      <c r="J7" s="96">
        <v>1661.1</v>
      </c>
      <c r="K7" s="96">
        <v>1893.2</v>
      </c>
      <c r="L7" s="96">
        <v>2204.1999999999998</v>
      </c>
      <c r="M7" s="96">
        <v>2547.9</v>
      </c>
      <c r="N7" s="96">
        <v>2754.4</v>
      </c>
      <c r="O7" s="96">
        <v>2331.1999999999998</v>
      </c>
      <c r="P7" s="96">
        <v>2687.5</v>
      </c>
      <c r="Q7" s="96">
        <v>3036.7</v>
      </c>
      <c r="R7" s="96">
        <v>3151.2</v>
      </c>
      <c r="S7" s="96">
        <v>3250.5</v>
      </c>
      <c r="T7" s="96">
        <v>3379.1</v>
      </c>
      <c r="U7" s="96">
        <v>3238</v>
      </c>
      <c r="V7" s="96">
        <v>3237.3</v>
      </c>
      <c r="W7" s="96">
        <v>3548.3</v>
      </c>
      <c r="X7" s="96">
        <v>3793.6</v>
      </c>
      <c r="Y7" s="96">
        <v>3812.5</v>
      </c>
      <c r="Z7" s="96">
        <v>3258.6</v>
      </c>
      <c r="AA7" s="56"/>
      <c r="AB7" s="121"/>
      <c r="AC7" s="121"/>
      <c r="AD7" s="121"/>
      <c r="AE7" s="121"/>
      <c r="AF7" s="121"/>
      <c r="AG7" s="121"/>
      <c r="AH7" s="121"/>
      <c r="AI7" s="121"/>
      <c r="AJ7" s="121"/>
      <c r="AK7" s="121"/>
      <c r="AL7" s="121"/>
      <c r="AM7" s="121"/>
      <c r="AN7" s="121"/>
      <c r="AO7" s="121"/>
      <c r="AP7" s="121"/>
      <c r="AQ7" s="121"/>
      <c r="AR7" s="121"/>
      <c r="AS7" s="121"/>
      <c r="AT7" s="121"/>
      <c r="AU7" s="121"/>
      <c r="AV7" s="121"/>
      <c r="AW7" s="121"/>
      <c r="AX7" s="63"/>
      <c r="AY7" s="63"/>
      <c r="AZ7" s="63"/>
      <c r="BA7" s="63"/>
      <c r="BB7" s="63"/>
      <c r="BC7" s="63"/>
      <c r="BD7" s="63"/>
      <c r="BE7" s="63"/>
      <c r="BF7" s="63"/>
      <c r="BG7" s="63"/>
      <c r="BH7" s="63"/>
      <c r="BI7" s="63"/>
      <c r="BJ7" s="63"/>
      <c r="BK7" s="63"/>
      <c r="BL7" s="63"/>
    </row>
    <row r="8" spans="1:64" x14ac:dyDescent="0.2">
      <c r="A8" s="9">
        <v>2</v>
      </c>
      <c r="B8" s="4" t="s">
        <v>71</v>
      </c>
      <c r="E8" s="62">
        <v>4.8</v>
      </c>
      <c r="F8" s="62">
        <v>6.2</v>
      </c>
      <c r="G8" s="62">
        <v>5.7</v>
      </c>
      <c r="H8" s="62">
        <v>4.7</v>
      </c>
      <c r="I8" s="62">
        <v>4.2</v>
      </c>
      <c r="J8" s="62">
        <v>4.7</v>
      </c>
      <c r="K8" s="62">
        <v>6.5</v>
      </c>
      <c r="L8" s="62">
        <v>8.4</v>
      </c>
      <c r="M8" s="62">
        <v>10.1</v>
      </c>
      <c r="N8" s="62">
        <v>9.6</v>
      </c>
      <c r="O8" s="62">
        <v>7.8</v>
      </c>
      <c r="P8" s="62">
        <v>6.9</v>
      </c>
      <c r="Q8" s="62">
        <v>6.7</v>
      </c>
      <c r="R8" s="62">
        <v>6.6</v>
      </c>
      <c r="S8" s="62">
        <v>8.8000000000000007</v>
      </c>
      <c r="T8" s="62">
        <v>10.3</v>
      </c>
      <c r="U8" s="62">
        <v>11.5</v>
      </c>
      <c r="V8" s="62">
        <v>15.4</v>
      </c>
      <c r="W8" s="62">
        <v>16.7</v>
      </c>
      <c r="X8" s="62">
        <v>18.8</v>
      </c>
      <c r="Y8" s="62">
        <v>20</v>
      </c>
      <c r="Z8" s="62">
        <v>13.8</v>
      </c>
      <c r="AA8" s="56"/>
      <c r="AB8" s="122"/>
      <c r="AC8" s="122"/>
      <c r="AD8" s="122"/>
      <c r="AE8" s="122"/>
      <c r="AF8" s="122"/>
      <c r="AG8" s="122"/>
      <c r="AH8" s="122"/>
      <c r="AI8" s="122"/>
      <c r="AJ8" s="122"/>
      <c r="AK8" s="122"/>
      <c r="AL8" s="122"/>
      <c r="AM8" s="122"/>
      <c r="AN8" s="122"/>
      <c r="AO8" s="122"/>
      <c r="AP8" s="122"/>
      <c r="AQ8" s="122"/>
      <c r="AR8" s="122"/>
      <c r="AS8" s="122"/>
      <c r="AT8" s="122"/>
      <c r="AU8" s="122"/>
      <c r="AV8" s="122"/>
      <c r="AW8" s="122"/>
      <c r="AX8" s="63"/>
      <c r="AY8" s="63"/>
      <c r="AZ8" s="63"/>
      <c r="BA8" s="63"/>
      <c r="BB8" s="63"/>
      <c r="BC8" s="63"/>
      <c r="BD8" s="63"/>
      <c r="BE8" s="63"/>
      <c r="BF8" s="63"/>
      <c r="BG8" s="63"/>
      <c r="BH8" s="63"/>
      <c r="BI8" s="63"/>
      <c r="BJ8" s="63"/>
      <c r="BK8" s="63"/>
      <c r="BL8" s="63"/>
    </row>
    <row r="9" spans="1:64" x14ac:dyDescent="0.2">
      <c r="A9" s="9">
        <v>3</v>
      </c>
      <c r="B9" s="120" t="s">
        <v>51</v>
      </c>
      <c r="E9" s="123">
        <v>1308.5999999999999</v>
      </c>
      <c r="F9" s="123">
        <v>1479.9</v>
      </c>
      <c r="G9" s="123">
        <v>1362.5</v>
      </c>
      <c r="H9" s="123">
        <v>1340.8</v>
      </c>
      <c r="I9" s="123">
        <v>1432.9</v>
      </c>
      <c r="J9" s="123">
        <v>1656.4</v>
      </c>
      <c r="K9" s="123">
        <v>1886.6</v>
      </c>
      <c r="L9" s="123">
        <v>2195.8000000000002</v>
      </c>
      <c r="M9" s="123">
        <v>2537.8000000000002</v>
      </c>
      <c r="N9" s="123">
        <v>2744.8</v>
      </c>
      <c r="O9" s="123">
        <v>2323.4</v>
      </c>
      <c r="P9" s="123">
        <v>2680.6</v>
      </c>
      <c r="Q9" s="123">
        <v>3030</v>
      </c>
      <c r="R9" s="123">
        <v>3144.6</v>
      </c>
      <c r="S9" s="123">
        <v>3241.7</v>
      </c>
      <c r="T9" s="123">
        <v>3368.8</v>
      </c>
      <c r="U9" s="123">
        <v>3226.6</v>
      </c>
      <c r="V9" s="123">
        <v>3221.9</v>
      </c>
      <c r="W9" s="123">
        <v>3531.6</v>
      </c>
      <c r="X9" s="123">
        <v>3774.8</v>
      </c>
      <c r="Y9" s="123">
        <v>3792.5</v>
      </c>
      <c r="Z9" s="123">
        <v>3244.8</v>
      </c>
      <c r="AA9" s="56"/>
      <c r="AB9" s="121"/>
      <c r="AC9" s="121"/>
      <c r="AD9" s="121"/>
      <c r="AE9" s="121"/>
      <c r="AF9" s="121"/>
      <c r="AG9" s="121"/>
      <c r="AH9" s="121"/>
      <c r="AI9" s="121"/>
      <c r="AJ9" s="121"/>
      <c r="AK9" s="121"/>
      <c r="AL9" s="121"/>
      <c r="AM9" s="121"/>
      <c r="AN9" s="121"/>
      <c r="AO9" s="121"/>
      <c r="AP9" s="121"/>
      <c r="AQ9" s="121"/>
      <c r="AR9" s="121"/>
      <c r="AS9" s="121"/>
      <c r="AT9" s="121"/>
      <c r="AU9" s="121"/>
      <c r="AV9" s="121"/>
      <c r="AW9" s="121"/>
      <c r="AX9" s="63"/>
      <c r="AY9" s="63"/>
      <c r="AZ9" s="63"/>
      <c r="BA9" s="63"/>
      <c r="BB9" s="63"/>
      <c r="BC9" s="63"/>
      <c r="BD9" s="63"/>
      <c r="BE9" s="63"/>
      <c r="BF9" s="63"/>
      <c r="BG9" s="63"/>
      <c r="BH9" s="63"/>
      <c r="BI9" s="63"/>
      <c r="BJ9" s="63"/>
      <c r="BK9" s="63"/>
      <c r="BL9" s="63"/>
    </row>
    <row r="10" spans="1:64" x14ac:dyDescent="0.2">
      <c r="A10" s="9"/>
      <c r="E10" s="96"/>
      <c r="F10" s="96"/>
      <c r="G10" s="96"/>
      <c r="H10" s="96"/>
      <c r="I10" s="96"/>
      <c r="J10" s="96"/>
      <c r="K10" s="96"/>
      <c r="L10" s="96"/>
      <c r="M10" s="124"/>
      <c r="N10" s="124"/>
      <c r="O10" s="125"/>
      <c r="P10" s="125"/>
      <c r="Q10" s="125"/>
      <c r="R10" s="125"/>
      <c r="S10" s="125"/>
      <c r="T10" s="125"/>
      <c r="U10" s="125"/>
      <c r="V10" s="125"/>
      <c r="W10" s="62"/>
      <c r="X10" s="111"/>
      <c r="Y10" s="111"/>
      <c r="Z10" s="111"/>
      <c r="AB10" s="122"/>
      <c r="AC10" s="63"/>
      <c r="AD10" s="63"/>
      <c r="AE10" s="63"/>
      <c r="AF10" s="63"/>
      <c r="AG10" s="63"/>
      <c r="AH10" s="63"/>
      <c r="AI10" s="63"/>
      <c r="AJ10" s="63"/>
      <c r="AK10" s="63"/>
      <c r="AL10" s="63"/>
      <c r="AM10" s="63"/>
      <c r="AN10" s="63"/>
      <c r="AO10" s="63"/>
      <c r="AP10" s="63"/>
      <c r="AQ10" s="63"/>
      <c r="AR10" s="63"/>
      <c r="AS10" s="63"/>
      <c r="AT10" s="63"/>
      <c r="AU10" s="63"/>
      <c r="AV10" s="63"/>
      <c r="AW10" s="63"/>
      <c r="AX10" s="63"/>
      <c r="AY10" s="63"/>
      <c r="AZ10" s="63"/>
      <c r="BA10" s="63"/>
      <c r="BB10" s="63"/>
      <c r="BC10" s="63"/>
      <c r="BD10" s="63"/>
      <c r="BE10" s="63"/>
      <c r="BF10" s="63"/>
      <c r="BG10" s="63"/>
      <c r="BH10" s="63"/>
      <c r="BI10" s="63"/>
      <c r="BJ10" s="63"/>
      <c r="BK10" s="63"/>
      <c r="BL10" s="63"/>
    </row>
    <row r="11" spans="1:64" x14ac:dyDescent="0.2">
      <c r="A11" s="9">
        <v>4</v>
      </c>
      <c r="B11" s="120" t="s">
        <v>35</v>
      </c>
      <c r="E11" s="96">
        <v>1107</v>
      </c>
      <c r="F11" s="96">
        <v>1232.8</v>
      </c>
      <c r="G11" s="96">
        <v>1142.9000000000001</v>
      </c>
      <c r="H11" s="96">
        <v>1130.8</v>
      </c>
      <c r="I11" s="96">
        <v>1212.3</v>
      </c>
      <c r="J11" s="96">
        <v>1414.3</v>
      </c>
      <c r="K11" s="96">
        <v>1576.4</v>
      </c>
      <c r="L11" s="96">
        <v>1776.5</v>
      </c>
      <c r="M11" s="96">
        <v>2022.5</v>
      </c>
      <c r="N11" s="96">
        <v>2255.1999999999998</v>
      </c>
      <c r="O11" s="96">
        <v>1954.2</v>
      </c>
      <c r="P11" s="96">
        <v>2308.5</v>
      </c>
      <c r="Q11" s="96">
        <v>2610.5</v>
      </c>
      <c r="R11" s="96">
        <v>2705.7</v>
      </c>
      <c r="S11" s="96">
        <v>2780.5</v>
      </c>
      <c r="T11" s="96">
        <v>2864.4</v>
      </c>
      <c r="U11" s="96">
        <v>2723.5</v>
      </c>
      <c r="V11" s="96">
        <v>2690.3</v>
      </c>
      <c r="W11" s="96">
        <v>2935.3</v>
      </c>
      <c r="X11" s="96">
        <v>3105.1</v>
      </c>
      <c r="Y11" s="96">
        <v>3077.5</v>
      </c>
      <c r="Z11" s="96">
        <v>2616.3000000000002</v>
      </c>
      <c r="AA11" s="56"/>
      <c r="AB11" s="121"/>
      <c r="AC11" s="121"/>
      <c r="AD11" s="121"/>
      <c r="AE11" s="121"/>
      <c r="AF11" s="121"/>
      <c r="AG11" s="121"/>
      <c r="AH11" s="121"/>
      <c r="AI11" s="121"/>
      <c r="AJ11" s="121"/>
      <c r="AK11" s="121"/>
      <c r="AL11" s="121"/>
      <c r="AM11" s="121"/>
      <c r="AN11" s="121"/>
      <c r="AO11" s="121"/>
      <c r="AP11" s="121"/>
      <c r="AQ11" s="121"/>
      <c r="AR11" s="121"/>
      <c r="AS11" s="121"/>
      <c r="AT11" s="121"/>
      <c r="AU11" s="121"/>
      <c r="AV11" s="121"/>
      <c r="AW11" s="121"/>
      <c r="AX11" s="63"/>
      <c r="AY11" s="63"/>
      <c r="AZ11" s="63"/>
      <c r="BA11" s="63"/>
      <c r="BB11" s="63"/>
      <c r="BC11" s="63"/>
      <c r="BD11" s="63"/>
      <c r="BE11" s="63"/>
      <c r="BF11" s="63"/>
      <c r="BG11" s="63"/>
      <c r="BH11" s="63"/>
      <c r="BI11" s="63"/>
      <c r="BJ11" s="63"/>
      <c r="BK11" s="63"/>
      <c r="BL11" s="63"/>
    </row>
    <row r="12" spans="1:64" x14ac:dyDescent="0.2">
      <c r="A12" s="9"/>
      <c r="E12" s="96"/>
      <c r="F12" s="96"/>
      <c r="G12" s="96"/>
      <c r="H12" s="96"/>
      <c r="I12" s="96"/>
      <c r="J12" s="96"/>
      <c r="K12" s="96"/>
      <c r="L12" s="96"/>
      <c r="M12" s="96"/>
      <c r="N12" s="96"/>
      <c r="O12" s="96"/>
      <c r="P12" s="96"/>
      <c r="Q12" s="96"/>
      <c r="R12" s="62"/>
      <c r="S12" s="62"/>
      <c r="T12" s="62"/>
      <c r="U12" s="50"/>
      <c r="V12" s="47"/>
      <c r="W12" s="62"/>
      <c r="X12" s="111"/>
      <c r="Y12" s="111"/>
      <c r="Z12" s="111"/>
      <c r="AA12" s="56"/>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63"/>
      <c r="AY12" s="63"/>
      <c r="AZ12" s="63"/>
      <c r="BA12" s="63"/>
      <c r="BB12" s="63"/>
      <c r="BC12" s="63"/>
      <c r="BD12" s="63"/>
      <c r="BE12" s="63"/>
      <c r="BF12" s="63"/>
      <c r="BG12" s="63"/>
      <c r="BH12" s="63"/>
      <c r="BI12" s="63"/>
      <c r="BJ12" s="63"/>
      <c r="BK12" s="63"/>
      <c r="BL12" s="63"/>
    </row>
    <row r="13" spans="1:64" s="120" customFormat="1" x14ac:dyDescent="0.2">
      <c r="A13" s="126">
        <v>5</v>
      </c>
      <c r="B13" s="120" t="s">
        <v>33</v>
      </c>
      <c r="E13" s="127">
        <v>976.5</v>
      </c>
      <c r="F13" s="127">
        <v>1083</v>
      </c>
      <c r="G13" s="127">
        <v>1015.4</v>
      </c>
      <c r="H13" s="127">
        <v>986.1</v>
      </c>
      <c r="I13" s="127">
        <v>1028.2</v>
      </c>
      <c r="J13" s="127">
        <v>1168.0999999999999</v>
      </c>
      <c r="K13" s="127">
        <v>1291.5</v>
      </c>
      <c r="L13" s="127">
        <v>1464</v>
      </c>
      <c r="M13" s="127">
        <v>1660.8</v>
      </c>
      <c r="N13" s="127">
        <v>1849.6</v>
      </c>
      <c r="O13" s="127">
        <v>1592.8</v>
      </c>
      <c r="P13" s="127">
        <v>1872.3</v>
      </c>
      <c r="Q13" s="127">
        <v>2143.6</v>
      </c>
      <c r="R13" s="127">
        <v>2247.5</v>
      </c>
      <c r="S13" s="127">
        <v>2313.1</v>
      </c>
      <c r="T13" s="127">
        <v>2392.6</v>
      </c>
      <c r="U13" s="127">
        <v>2280</v>
      </c>
      <c r="V13" s="127">
        <v>2238.3000000000002</v>
      </c>
      <c r="W13" s="127">
        <v>2390.8000000000002</v>
      </c>
      <c r="X13" s="127">
        <v>2538.6</v>
      </c>
      <c r="Y13" s="127">
        <v>2528.4</v>
      </c>
      <c r="Z13" s="127">
        <v>2134.4</v>
      </c>
      <c r="AA13" s="128"/>
      <c r="AB13" s="121"/>
      <c r="AC13" s="121"/>
      <c r="AD13" s="121"/>
      <c r="AE13" s="121"/>
      <c r="AF13" s="121"/>
      <c r="AG13" s="121"/>
      <c r="AH13" s="121"/>
      <c r="AI13" s="121"/>
      <c r="AJ13" s="121"/>
      <c r="AK13" s="121"/>
      <c r="AL13" s="121"/>
      <c r="AM13" s="121"/>
      <c r="AN13" s="121"/>
      <c r="AO13" s="121"/>
      <c r="AP13" s="121"/>
      <c r="AQ13" s="121"/>
      <c r="AR13" s="121"/>
      <c r="AS13" s="121"/>
      <c r="AT13" s="121"/>
      <c r="AU13" s="121"/>
      <c r="AV13" s="121"/>
      <c r="AW13" s="121"/>
      <c r="AX13" s="129"/>
      <c r="AY13" s="129"/>
      <c r="AZ13" s="129"/>
      <c r="BA13" s="129"/>
      <c r="BB13" s="129"/>
      <c r="BC13" s="129"/>
      <c r="BD13" s="129"/>
      <c r="BE13" s="129"/>
      <c r="BF13" s="129"/>
      <c r="BG13" s="129"/>
      <c r="BH13" s="129"/>
      <c r="BI13" s="129"/>
      <c r="BJ13" s="129"/>
      <c r="BK13" s="129"/>
      <c r="BL13" s="129"/>
    </row>
    <row r="14" spans="1:64" x14ac:dyDescent="0.2">
      <c r="A14" s="9">
        <v>6</v>
      </c>
      <c r="B14" s="6" t="s">
        <v>34</v>
      </c>
      <c r="E14" s="62">
        <v>698.5</v>
      </c>
      <c r="F14" s="62">
        <v>784.9</v>
      </c>
      <c r="G14" s="62">
        <v>731.3</v>
      </c>
      <c r="H14" s="62">
        <v>698</v>
      </c>
      <c r="I14" s="62">
        <v>730.4</v>
      </c>
      <c r="J14" s="62">
        <v>823.6</v>
      </c>
      <c r="K14" s="62">
        <v>913</v>
      </c>
      <c r="L14" s="62">
        <v>1040.9000000000001</v>
      </c>
      <c r="M14" s="62">
        <v>1165.2</v>
      </c>
      <c r="N14" s="62">
        <v>1308.8</v>
      </c>
      <c r="O14" s="62">
        <v>1070.3</v>
      </c>
      <c r="P14" s="62">
        <v>1290.3</v>
      </c>
      <c r="Q14" s="62">
        <v>1498.9</v>
      </c>
      <c r="R14" s="62">
        <v>1562.6</v>
      </c>
      <c r="S14" s="62">
        <v>1593.7</v>
      </c>
      <c r="T14" s="62">
        <v>1635.6</v>
      </c>
      <c r="U14" s="62">
        <v>1511.4</v>
      </c>
      <c r="V14" s="62">
        <v>1457.4</v>
      </c>
      <c r="W14" s="62">
        <v>1557</v>
      </c>
      <c r="X14" s="62">
        <v>1676.9</v>
      </c>
      <c r="Y14" s="62">
        <v>1652.1</v>
      </c>
      <c r="Z14" s="62">
        <v>1428.8</v>
      </c>
      <c r="AA14" s="56"/>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63"/>
      <c r="AY14" s="63"/>
      <c r="AZ14" s="63"/>
      <c r="BA14" s="63"/>
      <c r="BB14" s="63"/>
      <c r="BC14" s="63"/>
      <c r="BD14" s="63"/>
      <c r="BE14" s="63"/>
      <c r="BF14" s="63"/>
      <c r="BG14" s="63"/>
      <c r="BH14" s="63"/>
      <c r="BI14" s="63"/>
      <c r="BJ14" s="63"/>
      <c r="BK14" s="63"/>
      <c r="BL14" s="63"/>
    </row>
    <row r="15" spans="1:64" x14ac:dyDescent="0.2">
      <c r="A15" s="9">
        <v>7</v>
      </c>
      <c r="B15" s="4" t="s">
        <v>44</v>
      </c>
      <c r="E15" s="62">
        <v>278</v>
      </c>
      <c r="F15" s="62">
        <v>298</v>
      </c>
      <c r="G15" s="62">
        <v>284</v>
      </c>
      <c r="H15" s="62">
        <v>288.10000000000002</v>
      </c>
      <c r="I15" s="62">
        <v>297.7</v>
      </c>
      <c r="J15" s="62">
        <v>344.5</v>
      </c>
      <c r="K15" s="62">
        <v>378.5</v>
      </c>
      <c r="L15" s="62">
        <v>423.1</v>
      </c>
      <c r="M15" s="62">
        <v>495.7</v>
      </c>
      <c r="N15" s="62">
        <v>540.79999999999995</v>
      </c>
      <c r="O15" s="62">
        <v>522.5</v>
      </c>
      <c r="P15" s="62">
        <v>582</v>
      </c>
      <c r="Q15" s="62">
        <v>644.70000000000005</v>
      </c>
      <c r="R15" s="62">
        <v>684.8</v>
      </c>
      <c r="S15" s="62">
        <v>719.4</v>
      </c>
      <c r="T15" s="62">
        <v>757.1</v>
      </c>
      <c r="U15" s="62">
        <v>768.7</v>
      </c>
      <c r="V15" s="62">
        <v>780.9</v>
      </c>
      <c r="W15" s="62">
        <v>833.8</v>
      </c>
      <c r="X15" s="62">
        <v>861.7</v>
      </c>
      <c r="Y15" s="62">
        <v>876.3</v>
      </c>
      <c r="Z15" s="62">
        <v>705.6</v>
      </c>
      <c r="AA15" s="56"/>
      <c r="AB15" s="122"/>
      <c r="AC15" s="122"/>
      <c r="AD15" s="122"/>
      <c r="AE15" s="122"/>
      <c r="AF15" s="122"/>
      <c r="AG15" s="122"/>
      <c r="AH15" s="122"/>
      <c r="AI15" s="122"/>
      <c r="AJ15" s="122"/>
      <c r="AK15" s="122"/>
      <c r="AL15" s="122"/>
      <c r="AM15" s="122"/>
      <c r="AN15" s="122"/>
      <c r="AO15" s="122"/>
      <c r="AP15" s="122"/>
      <c r="AQ15" s="122"/>
      <c r="AR15" s="122"/>
      <c r="AS15" s="122"/>
      <c r="AT15" s="122"/>
      <c r="AU15" s="122"/>
      <c r="AV15" s="122"/>
      <c r="AW15" s="122"/>
      <c r="AX15" s="63"/>
      <c r="AY15" s="63"/>
      <c r="AZ15" s="63"/>
      <c r="BA15" s="63"/>
      <c r="BB15" s="63"/>
      <c r="BC15" s="63"/>
      <c r="BD15" s="63"/>
      <c r="BE15" s="63"/>
      <c r="BF15" s="63"/>
      <c r="BG15" s="63"/>
      <c r="BH15" s="63"/>
      <c r="BI15" s="63"/>
      <c r="BJ15" s="63"/>
      <c r="BK15" s="63"/>
      <c r="BL15" s="63"/>
    </row>
    <row r="16" spans="1:64" x14ac:dyDescent="0.2">
      <c r="A16" s="9">
        <v>8</v>
      </c>
      <c r="B16" s="4" t="s">
        <v>2</v>
      </c>
      <c r="E16" s="47">
        <v>686.1</v>
      </c>
      <c r="F16" s="47">
        <v>768.4</v>
      </c>
      <c r="G16" s="47">
        <v>712.8</v>
      </c>
      <c r="H16" s="47">
        <v>693.1</v>
      </c>
      <c r="I16" s="47">
        <v>717.6</v>
      </c>
      <c r="J16" s="47">
        <v>828.1</v>
      </c>
      <c r="K16" s="47">
        <v>921.5</v>
      </c>
      <c r="L16" s="47">
        <v>1062.2</v>
      </c>
      <c r="M16" s="47">
        <v>1198.5</v>
      </c>
      <c r="N16" s="47">
        <v>1357.7</v>
      </c>
      <c r="O16" s="47">
        <v>1127.8</v>
      </c>
      <c r="P16" s="47">
        <v>1356.8</v>
      </c>
      <c r="Q16" s="47">
        <v>1557.3</v>
      </c>
      <c r="R16" s="47">
        <v>1603.2</v>
      </c>
      <c r="S16" s="47">
        <v>1631.5</v>
      </c>
      <c r="T16" s="47">
        <v>1656.4</v>
      </c>
      <c r="U16" s="47">
        <v>1566.9</v>
      </c>
      <c r="V16" s="47">
        <v>1508.2</v>
      </c>
      <c r="W16" s="47">
        <v>1614.8</v>
      </c>
      <c r="X16" s="47">
        <v>1724.2</v>
      </c>
      <c r="Y16" s="47">
        <v>1704.5</v>
      </c>
      <c r="Z16" s="47" t="s">
        <v>22</v>
      </c>
      <c r="AA16" s="56"/>
      <c r="AB16" s="122"/>
      <c r="AC16" s="122"/>
      <c r="AD16" s="122"/>
      <c r="AE16" s="122"/>
      <c r="AF16" s="122"/>
      <c r="AG16" s="122"/>
      <c r="AH16" s="122"/>
      <c r="AI16" s="122"/>
      <c r="AJ16" s="122"/>
      <c r="AK16" s="122"/>
      <c r="AL16" s="122"/>
      <c r="AM16" s="122"/>
      <c r="AN16" s="122"/>
      <c r="AO16" s="122"/>
      <c r="AP16" s="122"/>
      <c r="AQ16" s="122"/>
      <c r="AR16" s="122"/>
      <c r="AS16" s="122"/>
      <c r="AT16" s="122"/>
      <c r="AU16" s="122"/>
      <c r="AV16" s="122"/>
      <c r="AW16" s="47"/>
      <c r="AX16" s="63"/>
      <c r="AY16" s="63"/>
      <c r="AZ16" s="63"/>
      <c r="BA16" s="63"/>
      <c r="BB16" s="63"/>
      <c r="BC16" s="63"/>
      <c r="BD16" s="63"/>
      <c r="BE16" s="63"/>
      <c r="BF16" s="63"/>
      <c r="BG16" s="63"/>
      <c r="BH16" s="63"/>
      <c r="BI16" s="63"/>
      <c r="BJ16" s="63"/>
      <c r="BK16" s="63"/>
      <c r="BL16" s="63"/>
    </row>
    <row r="17" spans="1:64" ht="14.25" x14ac:dyDescent="0.2">
      <c r="A17" s="9">
        <v>9</v>
      </c>
      <c r="B17" s="4" t="s">
        <v>53</v>
      </c>
      <c r="E17" s="47">
        <v>469.7</v>
      </c>
      <c r="F17" s="47">
        <v>536</v>
      </c>
      <c r="G17" s="47">
        <v>495.3</v>
      </c>
      <c r="H17" s="47">
        <v>478.4</v>
      </c>
      <c r="I17" s="47">
        <v>498.5</v>
      </c>
      <c r="J17" s="47">
        <v>572.79999999999995</v>
      </c>
      <c r="K17" s="47">
        <v>639.20000000000005</v>
      </c>
      <c r="L17" s="47">
        <v>747.9</v>
      </c>
      <c r="M17" s="47">
        <v>837.2</v>
      </c>
      <c r="N17" s="47">
        <v>961.3</v>
      </c>
      <c r="O17" s="47">
        <v>748.5</v>
      </c>
      <c r="P17" s="47">
        <v>931.5</v>
      </c>
      <c r="Q17" s="47">
        <v>1092.0999999999999</v>
      </c>
      <c r="R17" s="47">
        <v>1111.8</v>
      </c>
      <c r="S17" s="47">
        <v>1120.2</v>
      </c>
      <c r="T17" s="47">
        <v>1125.3</v>
      </c>
      <c r="U17" s="47">
        <v>1028.9000000000001</v>
      </c>
      <c r="V17" s="47">
        <v>971</v>
      </c>
      <c r="W17" s="47">
        <v>1045.8</v>
      </c>
      <c r="X17" s="47">
        <v>1131.5</v>
      </c>
      <c r="Y17" s="47">
        <v>1109.0999999999999</v>
      </c>
      <c r="Z17" s="47" t="s">
        <v>22</v>
      </c>
      <c r="AA17" s="56"/>
      <c r="AB17" s="122"/>
      <c r="AC17" s="122"/>
      <c r="AD17" s="122"/>
      <c r="AE17" s="122"/>
      <c r="AF17" s="122"/>
      <c r="AG17" s="122"/>
      <c r="AH17" s="122"/>
      <c r="AI17" s="122"/>
      <c r="AJ17" s="122"/>
      <c r="AK17" s="122"/>
      <c r="AL17" s="122"/>
      <c r="AM17" s="122"/>
      <c r="AN17" s="122"/>
      <c r="AO17" s="122"/>
      <c r="AP17" s="122"/>
      <c r="AQ17" s="122"/>
      <c r="AR17" s="122"/>
      <c r="AS17" s="122"/>
      <c r="AT17" s="122"/>
      <c r="AU17" s="122"/>
      <c r="AV17" s="122"/>
      <c r="AW17" s="47"/>
      <c r="AX17" s="63"/>
      <c r="AY17" s="63"/>
      <c r="AZ17" s="63"/>
      <c r="BA17" s="63"/>
      <c r="BB17" s="63"/>
      <c r="BC17" s="63"/>
      <c r="BD17" s="63"/>
      <c r="BE17" s="63"/>
      <c r="BF17" s="63"/>
      <c r="BG17" s="63"/>
      <c r="BH17" s="63"/>
      <c r="BI17" s="63"/>
      <c r="BJ17" s="63"/>
      <c r="BK17" s="63"/>
      <c r="BL17" s="63"/>
    </row>
    <row r="18" spans="1:64" x14ac:dyDescent="0.2">
      <c r="A18" s="9">
        <v>10</v>
      </c>
      <c r="B18" s="4" t="s">
        <v>3</v>
      </c>
      <c r="E18" s="47">
        <v>216.3</v>
      </c>
      <c r="F18" s="47">
        <v>232.4</v>
      </c>
      <c r="G18" s="47">
        <v>217.6</v>
      </c>
      <c r="H18" s="47">
        <v>214.7</v>
      </c>
      <c r="I18" s="47">
        <v>219.1</v>
      </c>
      <c r="J18" s="47">
        <v>255.2</v>
      </c>
      <c r="K18" s="47">
        <v>282.3</v>
      </c>
      <c r="L18" s="47">
        <v>314.3</v>
      </c>
      <c r="M18" s="47">
        <v>361.3</v>
      </c>
      <c r="N18" s="47">
        <v>396.4</v>
      </c>
      <c r="O18" s="47">
        <v>379.3</v>
      </c>
      <c r="P18" s="47">
        <v>425.2</v>
      </c>
      <c r="Q18" s="47">
        <v>465.2</v>
      </c>
      <c r="R18" s="47">
        <v>491.3</v>
      </c>
      <c r="S18" s="47">
        <v>511.3</v>
      </c>
      <c r="T18" s="47">
        <v>531.1</v>
      </c>
      <c r="U18" s="47">
        <v>538</v>
      </c>
      <c r="V18" s="47">
        <v>537.20000000000005</v>
      </c>
      <c r="W18" s="47">
        <v>569</v>
      </c>
      <c r="X18" s="47">
        <v>592.70000000000005</v>
      </c>
      <c r="Y18" s="47">
        <v>595.4</v>
      </c>
      <c r="Z18" s="47">
        <v>427.8</v>
      </c>
      <c r="AA18" s="56"/>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63"/>
      <c r="AY18" s="63"/>
      <c r="AZ18" s="63"/>
      <c r="BA18" s="63"/>
      <c r="BB18" s="63"/>
      <c r="BC18" s="63"/>
      <c r="BD18" s="63"/>
      <c r="BE18" s="63"/>
      <c r="BF18" s="63"/>
      <c r="BG18" s="63"/>
      <c r="BH18" s="63"/>
      <c r="BI18" s="63"/>
      <c r="BJ18" s="63"/>
      <c r="BK18" s="63"/>
      <c r="BL18" s="63"/>
    </row>
    <row r="19" spans="1:64" x14ac:dyDescent="0.2">
      <c r="A19" s="9">
        <v>11</v>
      </c>
      <c r="B19" s="4" t="s">
        <v>4</v>
      </c>
      <c r="E19" s="47">
        <v>290.39999999999998</v>
      </c>
      <c r="F19" s="47">
        <v>314.60000000000002</v>
      </c>
      <c r="G19" s="47">
        <v>302.5</v>
      </c>
      <c r="H19" s="47">
        <v>293</v>
      </c>
      <c r="I19" s="47">
        <v>310.60000000000002</v>
      </c>
      <c r="J19" s="47">
        <v>340</v>
      </c>
      <c r="K19" s="47">
        <v>370</v>
      </c>
      <c r="L19" s="47">
        <v>401.8</v>
      </c>
      <c r="M19" s="47">
        <v>462.3</v>
      </c>
      <c r="N19" s="47">
        <v>491.9</v>
      </c>
      <c r="O19" s="47">
        <v>465</v>
      </c>
      <c r="P19" s="47">
        <v>515.6</v>
      </c>
      <c r="Q19" s="47">
        <v>586.20000000000005</v>
      </c>
      <c r="R19" s="47">
        <v>644.29999999999995</v>
      </c>
      <c r="S19" s="47">
        <v>681.6</v>
      </c>
      <c r="T19" s="47">
        <v>736.3</v>
      </c>
      <c r="U19" s="47">
        <v>713.1</v>
      </c>
      <c r="V19" s="47">
        <v>730.1</v>
      </c>
      <c r="W19" s="47">
        <v>776</v>
      </c>
      <c r="X19" s="47">
        <v>814.4</v>
      </c>
      <c r="Y19" s="47">
        <v>823.9</v>
      </c>
      <c r="Z19" s="47" t="s">
        <v>22</v>
      </c>
      <c r="AA19" s="56"/>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47"/>
      <c r="AX19" s="63"/>
      <c r="AY19" s="63"/>
      <c r="AZ19" s="63"/>
      <c r="BA19" s="63"/>
      <c r="BB19" s="63"/>
      <c r="BC19" s="63"/>
      <c r="BD19" s="63"/>
      <c r="BE19" s="63"/>
      <c r="BF19" s="63"/>
      <c r="BG19" s="63"/>
      <c r="BH19" s="63"/>
      <c r="BI19" s="63"/>
      <c r="BJ19" s="63"/>
      <c r="BK19" s="63"/>
      <c r="BL19" s="63"/>
    </row>
    <row r="20" spans="1:64" ht="14.25" x14ac:dyDescent="0.2">
      <c r="A20" s="9">
        <v>12</v>
      </c>
      <c r="B20" s="4" t="s">
        <v>53</v>
      </c>
      <c r="E20" s="47">
        <v>228.8</v>
      </c>
      <c r="F20" s="47">
        <v>248.9</v>
      </c>
      <c r="G20" s="47">
        <v>236.1</v>
      </c>
      <c r="H20" s="47">
        <v>219.6</v>
      </c>
      <c r="I20" s="47">
        <v>232</v>
      </c>
      <c r="J20" s="47">
        <v>250.7</v>
      </c>
      <c r="K20" s="47">
        <v>273.8</v>
      </c>
      <c r="L20" s="47">
        <v>293</v>
      </c>
      <c r="M20" s="47">
        <v>328</v>
      </c>
      <c r="N20" s="47">
        <v>347.5</v>
      </c>
      <c r="O20" s="47">
        <v>321.8</v>
      </c>
      <c r="P20" s="47">
        <v>358.7</v>
      </c>
      <c r="Q20" s="47">
        <v>406.8</v>
      </c>
      <c r="R20" s="47">
        <v>450.8</v>
      </c>
      <c r="S20" s="47">
        <v>473.5</v>
      </c>
      <c r="T20" s="47">
        <v>510.3</v>
      </c>
      <c r="U20" s="47">
        <v>482.5</v>
      </c>
      <c r="V20" s="47">
        <v>486.4</v>
      </c>
      <c r="W20" s="47">
        <v>511.2</v>
      </c>
      <c r="X20" s="47">
        <v>545.4</v>
      </c>
      <c r="Y20" s="47">
        <v>543</v>
      </c>
      <c r="Z20" s="47" t="s">
        <v>22</v>
      </c>
      <c r="AA20" s="56"/>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47"/>
      <c r="AX20" s="63"/>
      <c r="AY20" s="63"/>
      <c r="AZ20" s="63"/>
      <c r="BA20" s="63"/>
      <c r="BB20" s="63"/>
      <c r="BC20" s="63"/>
      <c r="BD20" s="63"/>
      <c r="BE20" s="63"/>
      <c r="BF20" s="63"/>
      <c r="BG20" s="63"/>
      <c r="BH20" s="63"/>
      <c r="BI20" s="63"/>
      <c r="BJ20" s="63"/>
      <c r="BK20" s="63"/>
      <c r="BL20" s="63"/>
    </row>
    <row r="21" spans="1:64" x14ac:dyDescent="0.2">
      <c r="A21" s="9">
        <v>13</v>
      </c>
      <c r="B21" s="4" t="s">
        <v>5</v>
      </c>
      <c r="E21" s="62">
        <v>61.7</v>
      </c>
      <c r="F21" s="62">
        <v>65.7</v>
      </c>
      <c r="G21" s="62">
        <v>66.5</v>
      </c>
      <c r="H21" s="62">
        <v>73.400000000000006</v>
      </c>
      <c r="I21" s="62">
        <v>78.599999999999994</v>
      </c>
      <c r="J21" s="62">
        <v>89.3</v>
      </c>
      <c r="K21" s="62">
        <v>96.2</v>
      </c>
      <c r="L21" s="47">
        <v>108.8</v>
      </c>
      <c r="M21" s="47">
        <v>134.30000000000001</v>
      </c>
      <c r="N21" s="47">
        <v>144.4</v>
      </c>
      <c r="O21" s="47">
        <v>143.19999999999999</v>
      </c>
      <c r="P21" s="47">
        <v>156.80000000000001</v>
      </c>
      <c r="Q21" s="47">
        <v>179.5</v>
      </c>
      <c r="R21" s="47">
        <v>193.5</v>
      </c>
      <c r="S21" s="47">
        <v>208.1</v>
      </c>
      <c r="T21" s="47">
        <v>226</v>
      </c>
      <c r="U21" s="47">
        <v>230.6</v>
      </c>
      <c r="V21" s="47">
        <v>243.8</v>
      </c>
      <c r="W21" s="47">
        <v>264.8</v>
      </c>
      <c r="X21" s="47">
        <v>269</v>
      </c>
      <c r="Y21" s="47">
        <v>280.89999999999998</v>
      </c>
      <c r="Z21" s="47">
        <v>277.89999999999998</v>
      </c>
      <c r="AA21" s="56"/>
      <c r="AB21" s="122"/>
      <c r="AC21" s="122"/>
      <c r="AD21" s="122"/>
      <c r="AE21" s="122"/>
      <c r="AF21" s="122"/>
      <c r="AG21" s="122"/>
      <c r="AH21" s="122"/>
      <c r="AI21" s="122"/>
      <c r="AJ21" s="122"/>
      <c r="AK21" s="122"/>
      <c r="AL21" s="122"/>
      <c r="AM21" s="122"/>
      <c r="AN21" s="122"/>
      <c r="AO21" s="122"/>
      <c r="AP21" s="122"/>
      <c r="AQ21" s="122"/>
      <c r="AR21" s="122"/>
      <c r="AS21" s="122"/>
      <c r="AT21" s="122"/>
      <c r="AU21" s="122"/>
      <c r="AV21" s="122"/>
      <c r="AW21" s="122"/>
      <c r="AX21" s="63"/>
      <c r="AY21" s="63"/>
      <c r="AZ21" s="63"/>
      <c r="BA21" s="63"/>
      <c r="BB21" s="63"/>
      <c r="BC21" s="63"/>
      <c r="BD21" s="63"/>
      <c r="BE21" s="63"/>
      <c r="BF21" s="63"/>
      <c r="BG21" s="63"/>
      <c r="BH21" s="63"/>
      <c r="BI21" s="63"/>
      <c r="BJ21" s="63"/>
      <c r="BK21" s="63"/>
      <c r="BL21" s="63"/>
    </row>
    <row r="22" spans="1:64" x14ac:dyDescent="0.2">
      <c r="A22" s="9">
        <v>14</v>
      </c>
      <c r="B22" s="4" t="s">
        <v>6</v>
      </c>
      <c r="E22" s="62">
        <v>168.9</v>
      </c>
      <c r="F22" s="62">
        <v>182.7</v>
      </c>
      <c r="G22" s="62">
        <v>170.2</v>
      </c>
      <c r="H22" s="62">
        <v>150.6</v>
      </c>
      <c r="I22" s="62">
        <v>156.6</v>
      </c>
      <c r="J22" s="62">
        <v>170.6</v>
      </c>
      <c r="K22" s="62">
        <v>188.8</v>
      </c>
      <c r="L22" s="62">
        <v>285.60000000000002</v>
      </c>
      <c r="M22" s="62">
        <v>322.3</v>
      </c>
      <c r="N22" s="62">
        <v>342.2</v>
      </c>
      <c r="O22" s="62">
        <v>319.10000000000002</v>
      </c>
      <c r="P22" s="62">
        <v>356.5</v>
      </c>
      <c r="Q22" s="62">
        <v>409.4</v>
      </c>
      <c r="R22" s="62">
        <v>430.8</v>
      </c>
      <c r="S22" s="62">
        <v>455.3</v>
      </c>
      <c r="T22" s="62">
        <v>507.2</v>
      </c>
      <c r="U22" s="62">
        <v>500.8</v>
      </c>
      <c r="V22" s="62">
        <v>514.1</v>
      </c>
      <c r="W22" s="62">
        <v>545.79999999999995</v>
      </c>
      <c r="X22" s="62">
        <v>560.5</v>
      </c>
      <c r="Y22" s="62">
        <v>566.1</v>
      </c>
      <c r="Z22" s="47" t="s">
        <v>22</v>
      </c>
      <c r="AA22" s="56"/>
      <c r="AB22" s="122"/>
      <c r="AC22" s="122"/>
      <c r="AD22" s="122"/>
      <c r="AE22" s="122"/>
      <c r="AF22" s="122"/>
      <c r="AG22" s="122"/>
      <c r="AH22" s="122"/>
      <c r="AI22" s="122"/>
      <c r="AJ22" s="122"/>
      <c r="AK22" s="122"/>
      <c r="AL22" s="122"/>
      <c r="AM22" s="122"/>
      <c r="AN22" s="122"/>
      <c r="AO22" s="122"/>
      <c r="AP22" s="122"/>
      <c r="AQ22" s="122"/>
      <c r="AR22" s="122"/>
      <c r="AS22" s="122"/>
      <c r="AT22" s="122"/>
      <c r="AU22" s="122"/>
      <c r="AV22" s="122"/>
      <c r="AW22" s="47"/>
      <c r="AX22" s="63"/>
      <c r="AY22" s="63"/>
      <c r="AZ22" s="63"/>
      <c r="BA22" s="63"/>
      <c r="BB22" s="63"/>
      <c r="BC22" s="63"/>
      <c r="BD22" s="63"/>
      <c r="BE22" s="63"/>
      <c r="BF22" s="63"/>
      <c r="BG22" s="63"/>
      <c r="BH22" s="63"/>
      <c r="BI22" s="63"/>
      <c r="BJ22" s="63"/>
      <c r="BK22" s="63"/>
      <c r="BL22" s="63"/>
    </row>
    <row r="23" spans="1:64" ht="14.25" x14ac:dyDescent="0.2">
      <c r="A23" s="9">
        <v>15</v>
      </c>
      <c r="B23" s="4" t="s">
        <v>54</v>
      </c>
      <c r="E23" s="62">
        <v>168.9</v>
      </c>
      <c r="F23" s="62">
        <v>182.7</v>
      </c>
      <c r="G23" s="62">
        <v>170.2</v>
      </c>
      <c r="H23" s="62">
        <v>150.6</v>
      </c>
      <c r="I23" s="62">
        <v>156.6</v>
      </c>
      <c r="J23" s="62">
        <v>170.6</v>
      </c>
      <c r="K23" s="62">
        <v>188.8</v>
      </c>
      <c r="L23" s="62">
        <v>200.2</v>
      </c>
      <c r="M23" s="62">
        <v>214.1</v>
      </c>
      <c r="N23" s="62">
        <v>227.6</v>
      </c>
      <c r="O23" s="62">
        <v>207.5</v>
      </c>
      <c r="P23" s="130">
        <v>232.8</v>
      </c>
      <c r="Q23" s="130">
        <v>264.7</v>
      </c>
      <c r="R23" s="130">
        <v>276.2</v>
      </c>
      <c r="S23" s="47">
        <v>288.7</v>
      </c>
      <c r="T23" s="47">
        <v>322</v>
      </c>
      <c r="U23" s="47">
        <v>315.10000000000002</v>
      </c>
      <c r="V23" s="47">
        <v>320.8</v>
      </c>
      <c r="W23" s="47">
        <v>333.9</v>
      </c>
      <c r="X23" s="47">
        <v>345.3</v>
      </c>
      <c r="Y23" s="111">
        <v>341.8</v>
      </c>
      <c r="Z23" s="47" t="s">
        <v>22</v>
      </c>
      <c r="AA23" s="56"/>
      <c r="AB23" s="122"/>
      <c r="AC23" s="122"/>
      <c r="AD23" s="122"/>
      <c r="AE23" s="122"/>
      <c r="AF23" s="122"/>
      <c r="AG23" s="122"/>
      <c r="AH23" s="122"/>
      <c r="AI23" s="122"/>
      <c r="AJ23" s="122"/>
      <c r="AK23" s="122"/>
      <c r="AL23" s="122"/>
      <c r="AM23" s="122"/>
      <c r="AN23" s="122"/>
      <c r="AO23" s="122"/>
      <c r="AP23" s="122"/>
      <c r="AQ23" s="122"/>
      <c r="AR23" s="122"/>
      <c r="AS23" s="122"/>
      <c r="AT23" s="122"/>
      <c r="AU23" s="122"/>
      <c r="AV23" s="122"/>
      <c r="AW23" s="47"/>
      <c r="AX23" s="63"/>
      <c r="AY23" s="63"/>
      <c r="AZ23" s="63"/>
      <c r="BA23" s="63"/>
      <c r="BB23" s="63"/>
      <c r="BC23" s="63"/>
      <c r="BD23" s="63"/>
      <c r="BE23" s="63"/>
      <c r="BF23" s="63"/>
      <c r="BG23" s="63"/>
      <c r="BH23" s="63"/>
      <c r="BI23" s="63"/>
      <c r="BJ23" s="63"/>
      <c r="BK23" s="63"/>
      <c r="BL23" s="63"/>
    </row>
    <row r="24" spans="1:64" x14ac:dyDescent="0.2">
      <c r="A24" s="9">
        <v>16</v>
      </c>
      <c r="B24" s="4" t="s">
        <v>7</v>
      </c>
      <c r="E24" s="62" t="s">
        <v>22</v>
      </c>
      <c r="F24" s="62" t="s">
        <v>22</v>
      </c>
      <c r="G24" s="62" t="s">
        <v>22</v>
      </c>
      <c r="H24" s="62" t="s">
        <v>22</v>
      </c>
      <c r="I24" s="62" t="s">
        <v>22</v>
      </c>
      <c r="J24" s="62" t="s">
        <v>22</v>
      </c>
      <c r="K24" s="62" t="s">
        <v>22</v>
      </c>
      <c r="L24" s="62">
        <v>85.4</v>
      </c>
      <c r="M24" s="62">
        <v>108.3</v>
      </c>
      <c r="N24" s="62">
        <v>114.6</v>
      </c>
      <c r="O24" s="62">
        <v>111.6</v>
      </c>
      <c r="P24" s="62">
        <v>123.8</v>
      </c>
      <c r="Q24" s="62">
        <v>144.6</v>
      </c>
      <c r="R24" s="62">
        <v>154.6</v>
      </c>
      <c r="S24" s="62">
        <v>166.6</v>
      </c>
      <c r="T24" s="62">
        <v>185.2</v>
      </c>
      <c r="U24" s="62">
        <v>185.7</v>
      </c>
      <c r="V24" s="62">
        <v>193.3</v>
      </c>
      <c r="W24" s="62">
        <v>211.9</v>
      </c>
      <c r="X24" s="62">
        <v>215.1</v>
      </c>
      <c r="Y24" s="62">
        <v>224.3</v>
      </c>
      <c r="Z24" s="62">
        <v>223.3</v>
      </c>
      <c r="AA24" s="56"/>
      <c r="AB24" s="62"/>
      <c r="AC24" s="62"/>
      <c r="AD24" s="62"/>
      <c r="AE24" s="62"/>
      <c r="AF24" s="62"/>
      <c r="AG24" s="62"/>
      <c r="AH24" s="62"/>
      <c r="AI24" s="122"/>
      <c r="AJ24" s="122"/>
      <c r="AK24" s="122"/>
      <c r="AL24" s="122"/>
      <c r="AM24" s="122"/>
      <c r="AN24" s="122"/>
      <c r="AO24" s="122"/>
      <c r="AP24" s="122"/>
      <c r="AQ24" s="122"/>
      <c r="AR24" s="122"/>
      <c r="AS24" s="122"/>
      <c r="AT24" s="122"/>
      <c r="AU24" s="122"/>
      <c r="AV24" s="122"/>
      <c r="AW24" s="122"/>
      <c r="AX24" s="63"/>
      <c r="AY24" s="63"/>
      <c r="AZ24" s="63"/>
      <c r="BA24" s="63"/>
      <c r="BB24" s="63"/>
      <c r="BC24" s="63"/>
      <c r="BD24" s="63"/>
      <c r="BE24" s="63"/>
      <c r="BF24" s="63"/>
      <c r="BG24" s="63"/>
      <c r="BH24" s="63"/>
      <c r="BI24" s="63"/>
      <c r="BJ24" s="63"/>
      <c r="BK24" s="63"/>
      <c r="BL24" s="63"/>
    </row>
    <row r="25" spans="1:64" x14ac:dyDescent="0.2">
      <c r="A25" s="9">
        <v>17</v>
      </c>
      <c r="B25" s="4" t="s">
        <v>8</v>
      </c>
      <c r="E25" s="47">
        <v>59.9</v>
      </c>
      <c r="F25" s="47">
        <v>66.2</v>
      </c>
      <c r="G25" s="47">
        <v>65.900000000000006</v>
      </c>
      <c r="H25" s="47">
        <v>69</v>
      </c>
      <c r="I25" s="47">
        <v>75.3</v>
      </c>
      <c r="J25" s="47">
        <v>80.099999999999994</v>
      </c>
      <c r="K25" s="47">
        <v>85.1</v>
      </c>
      <c r="L25" s="47">
        <v>116.2</v>
      </c>
      <c r="M25" s="47">
        <v>140</v>
      </c>
      <c r="N25" s="47">
        <v>149.80000000000001</v>
      </c>
      <c r="O25" s="47">
        <v>145.80000000000001</v>
      </c>
      <c r="P25" s="47">
        <v>159</v>
      </c>
      <c r="Q25" s="47">
        <v>176.9</v>
      </c>
      <c r="R25" s="47">
        <v>213.5</v>
      </c>
      <c r="S25" s="47">
        <v>226.3</v>
      </c>
      <c r="T25" s="47">
        <v>229.1</v>
      </c>
      <c r="U25" s="47">
        <v>212.3</v>
      </c>
      <c r="V25" s="47">
        <v>216.1</v>
      </c>
      <c r="W25" s="47">
        <v>230.2</v>
      </c>
      <c r="X25" s="47">
        <v>253.9</v>
      </c>
      <c r="Y25" s="47">
        <v>257.8</v>
      </c>
      <c r="Z25" s="47" t="s">
        <v>22</v>
      </c>
      <c r="AA25" s="56"/>
      <c r="AB25" s="122"/>
      <c r="AC25" s="122"/>
      <c r="AD25" s="122"/>
      <c r="AE25" s="122"/>
      <c r="AF25" s="122"/>
      <c r="AG25" s="122"/>
      <c r="AH25" s="122"/>
      <c r="AI25" s="122"/>
      <c r="AJ25" s="122"/>
      <c r="AK25" s="122"/>
      <c r="AL25" s="122"/>
      <c r="AM25" s="122"/>
      <c r="AN25" s="122"/>
      <c r="AO25" s="122"/>
      <c r="AP25" s="122"/>
      <c r="AQ25" s="122"/>
      <c r="AR25" s="122"/>
      <c r="AS25" s="122"/>
      <c r="AT25" s="122"/>
      <c r="AU25" s="122"/>
      <c r="AV25" s="122"/>
      <c r="AW25" s="47"/>
      <c r="AX25" s="63"/>
      <c r="AY25" s="63"/>
      <c r="AZ25" s="63"/>
      <c r="BA25" s="63"/>
      <c r="BB25" s="63"/>
      <c r="BC25" s="63"/>
      <c r="BD25" s="63"/>
      <c r="BE25" s="63"/>
      <c r="BF25" s="63"/>
      <c r="BG25" s="63"/>
      <c r="BH25" s="63"/>
      <c r="BI25" s="63"/>
      <c r="BJ25" s="63"/>
      <c r="BK25" s="63"/>
      <c r="BL25" s="63"/>
    </row>
    <row r="26" spans="1:64" ht="14.25" x14ac:dyDescent="0.2">
      <c r="A26" s="9">
        <v>18</v>
      </c>
      <c r="B26" s="4" t="s">
        <v>54</v>
      </c>
      <c r="E26" s="62">
        <v>59.9</v>
      </c>
      <c r="F26" s="62">
        <v>66.2</v>
      </c>
      <c r="G26" s="62">
        <v>65.900000000000006</v>
      </c>
      <c r="H26" s="62">
        <v>69</v>
      </c>
      <c r="I26" s="62">
        <v>75.3</v>
      </c>
      <c r="J26" s="62">
        <v>80.099999999999994</v>
      </c>
      <c r="K26" s="62">
        <v>85.1</v>
      </c>
      <c r="L26" s="62">
        <v>92.8</v>
      </c>
      <c r="M26" s="62">
        <v>113.9</v>
      </c>
      <c r="N26" s="62">
        <v>119.9</v>
      </c>
      <c r="O26" s="62">
        <v>114.3</v>
      </c>
      <c r="P26" s="130">
        <v>126</v>
      </c>
      <c r="Q26" s="130">
        <v>142</v>
      </c>
      <c r="R26" s="130">
        <v>174.6</v>
      </c>
      <c r="S26" s="62">
        <v>184.7</v>
      </c>
      <c r="T26" s="62">
        <v>188.3</v>
      </c>
      <c r="U26" s="47">
        <v>167.4</v>
      </c>
      <c r="V26" s="47">
        <v>165.6</v>
      </c>
      <c r="W26" s="47">
        <v>177.3</v>
      </c>
      <c r="X26" s="47">
        <v>200.1</v>
      </c>
      <c r="Y26" s="111">
        <v>201.2</v>
      </c>
      <c r="Z26" s="47" t="s">
        <v>22</v>
      </c>
      <c r="AA26" s="56"/>
      <c r="AB26" s="122"/>
      <c r="AC26" s="122"/>
      <c r="AD26" s="122"/>
      <c r="AE26" s="122"/>
      <c r="AF26" s="122"/>
      <c r="AG26" s="122"/>
      <c r="AH26" s="122"/>
      <c r="AI26" s="122"/>
      <c r="AJ26" s="122"/>
      <c r="AK26" s="122"/>
      <c r="AL26" s="122"/>
      <c r="AM26" s="122"/>
      <c r="AN26" s="122"/>
      <c r="AO26" s="122"/>
      <c r="AP26" s="122"/>
      <c r="AQ26" s="122"/>
      <c r="AR26" s="122"/>
      <c r="AS26" s="122"/>
      <c r="AT26" s="122"/>
      <c r="AU26" s="122"/>
      <c r="AV26" s="122"/>
      <c r="AW26" s="47"/>
      <c r="AX26" s="63"/>
      <c r="AY26" s="63"/>
      <c r="AZ26" s="63"/>
      <c r="BA26" s="63"/>
      <c r="BB26" s="63"/>
      <c r="BC26" s="63"/>
      <c r="BD26" s="63"/>
      <c r="BE26" s="63"/>
      <c r="BF26" s="63"/>
      <c r="BG26" s="63"/>
      <c r="BH26" s="63"/>
      <c r="BI26" s="63"/>
      <c r="BJ26" s="63"/>
      <c r="BK26" s="63"/>
      <c r="BL26" s="63"/>
    </row>
    <row r="27" spans="1:64" x14ac:dyDescent="0.2">
      <c r="A27" s="9">
        <v>19</v>
      </c>
      <c r="B27" s="4" t="s">
        <v>7</v>
      </c>
      <c r="E27" s="62" t="s">
        <v>22</v>
      </c>
      <c r="F27" s="62" t="s">
        <v>22</v>
      </c>
      <c r="G27" s="62" t="s">
        <v>22</v>
      </c>
      <c r="H27" s="62" t="s">
        <v>22</v>
      </c>
      <c r="I27" s="62" t="s">
        <v>22</v>
      </c>
      <c r="J27" s="62" t="s">
        <v>22</v>
      </c>
      <c r="K27" s="62" t="s">
        <v>22</v>
      </c>
      <c r="L27" s="62">
        <v>23.4</v>
      </c>
      <c r="M27" s="62">
        <v>26.1</v>
      </c>
      <c r="N27" s="62">
        <v>29.8</v>
      </c>
      <c r="O27" s="62">
        <v>31.5</v>
      </c>
      <c r="P27" s="62">
        <v>33.1</v>
      </c>
      <c r="Q27" s="62">
        <v>34.799999999999997</v>
      </c>
      <c r="R27" s="62">
        <v>38.9</v>
      </c>
      <c r="S27" s="62">
        <v>41.5</v>
      </c>
      <c r="T27" s="62">
        <v>40.799999999999997</v>
      </c>
      <c r="U27" s="62">
        <v>44.9</v>
      </c>
      <c r="V27" s="62">
        <v>50.5</v>
      </c>
      <c r="W27" s="62">
        <v>52.9</v>
      </c>
      <c r="X27" s="62">
        <v>53.9</v>
      </c>
      <c r="Y27" s="62">
        <v>56.6</v>
      </c>
      <c r="Z27" s="62">
        <v>54.5</v>
      </c>
      <c r="AA27" s="56"/>
      <c r="AB27" s="131"/>
      <c r="AC27" s="131"/>
      <c r="AD27" s="131"/>
      <c r="AE27" s="131"/>
      <c r="AF27" s="131"/>
      <c r="AG27" s="131"/>
      <c r="AH27" s="131"/>
      <c r="AI27" s="122"/>
      <c r="AJ27" s="122"/>
      <c r="AK27" s="122"/>
      <c r="AL27" s="122"/>
      <c r="AM27" s="122"/>
      <c r="AN27" s="122"/>
      <c r="AO27" s="122"/>
      <c r="AP27" s="122"/>
      <c r="AQ27" s="122"/>
      <c r="AR27" s="122"/>
      <c r="AS27" s="122"/>
      <c r="AT27" s="122"/>
      <c r="AU27" s="122"/>
      <c r="AV27" s="122"/>
      <c r="AW27" s="122"/>
      <c r="AX27" s="63"/>
      <c r="AY27" s="63"/>
      <c r="AZ27" s="63"/>
      <c r="BA27" s="63"/>
      <c r="BB27" s="63"/>
      <c r="BC27" s="63"/>
      <c r="BD27" s="63"/>
      <c r="BE27" s="63"/>
      <c r="BF27" s="63"/>
      <c r="BG27" s="63"/>
      <c r="BH27" s="63"/>
      <c r="BI27" s="63"/>
      <c r="BJ27" s="63"/>
      <c r="BK27" s="63"/>
      <c r="BL27" s="63"/>
    </row>
    <row r="28" spans="1:64" x14ac:dyDescent="0.2">
      <c r="A28" s="9"/>
      <c r="E28" s="96"/>
      <c r="F28" s="96"/>
      <c r="G28" s="96"/>
      <c r="H28" s="96"/>
      <c r="I28" s="96"/>
      <c r="J28" s="96"/>
      <c r="K28" s="96"/>
      <c r="L28" s="96"/>
      <c r="M28" s="124"/>
      <c r="N28" s="124"/>
      <c r="O28" s="124"/>
      <c r="P28" s="62"/>
      <c r="Q28" s="62"/>
      <c r="R28" s="62"/>
      <c r="S28" s="62"/>
      <c r="T28" s="62"/>
      <c r="U28" s="132"/>
      <c r="V28" s="47"/>
      <c r="W28" s="62"/>
      <c r="X28" s="111"/>
      <c r="Y28" s="111"/>
      <c r="Z28" s="111"/>
      <c r="AA28" s="56"/>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63"/>
      <c r="AY28" s="63"/>
      <c r="AZ28" s="63"/>
      <c r="BA28" s="63"/>
      <c r="BB28" s="63"/>
      <c r="BC28" s="63"/>
      <c r="BD28" s="63"/>
      <c r="BE28" s="63"/>
      <c r="BF28" s="63"/>
      <c r="BG28" s="63"/>
      <c r="BH28" s="63"/>
      <c r="BI28" s="63"/>
      <c r="BJ28" s="63"/>
      <c r="BK28" s="63"/>
      <c r="BL28" s="63"/>
    </row>
    <row r="29" spans="1:64" s="120" customFormat="1" x14ac:dyDescent="0.2">
      <c r="A29" s="126">
        <v>20</v>
      </c>
      <c r="B29" s="312" t="s">
        <v>52</v>
      </c>
      <c r="C29" s="312"/>
      <c r="D29" s="312"/>
      <c r="E29" s="133">
        <v>130.5</v>
      </c>
      <c r="F29" s="133">
        <v>149.80000000000001</v>
      </c>
      <c r="G29" s="133">
        <v>127.5</v>
      </c>
      <c r="H29" s="133">
        <v>144.69999999999999</v>
      </c>
      <c r="I29" s="133">
        <v>184.1</v>
      </c>
      <c r="J29" s="133">
        <v>246.2</v>
      </c>
      <c r="K29" s="133">
        <v>284.89999999999998</v>
      </c>
      <c r="L29" s="133">
        <v>312.60000000000002</v>
      </c>
      <c r="M29" s="133">
        <v>361.7</v>
      </c>
      <c r="N29" s="133">
        <v>405.6</v>
      </c>
      <c r="O29" s="133">
        <v>361.4</v>
      </c>
      <c r="P29" s="133">
        <v>436.2</v>
      </c>
      <c r="Q29" s="133">
        <v>466.9</v>
      </c>
      <c r="R29" s="133">
        <v>458.3</v>
      </c>
      <c r="S29" s="133">
        <v>467.4</v>
      </c>
      <c r="T29" s="133">
        <v>471.8</v>
      </c>
      <c r="U29" s="133">
        <v>443.5</v>
      </c>
      <c r="V29" s="133">
        <v>451.9</v>
      </c>
      <c r="W29" s="133">
        <v>544.5</v>
      </c>
      <c r="X29" s="133">
        <v>566.4</v>
      </c>
      <c r="Y29" s="133">
        <v>549.1</v>
      </c>
      <c r="Z29" s="133">
        <v>481.9</v>
      </c>
      <c r="AA29" s="128"/>
      <c r="AB29" s="121"/>
      <c r="AC29" s="121"/>
      <c r="AD29" s="121"/>
      <c r="AE29" s="121"/>
      <c r="AF29" s="121"/>
      <c r="AG29" s="121"/>
      <c r="AH29" s="121"/>
      <c r="AI29" s="121"/>
      <c r="AJ29" s="121"/>
      <c r="AK29" s="121"/>
      <c r="AL29" s="121"/>
      <c r="AM29" s="121"/>
      <c r="AN29" s="121"/>
      <c r="AO29" s="121"/>
      <c r="AP29" s="121"/>
      <c r="AQ29" s="121"/>
      <c r="AR29" s="121"/>
      <c r="AS29" s="121"/>
      <c r="AT29" s="121"/>
      <c r="AU29" s="121"/>
      <c r="AV29" s="121"/>
      <c r="AW29" s="121"/>
      <c r="AX29" s="121"/>
      <c r="AY29" s="121"/>
      <c r="AZ29" s="121"/>
      <c r="BA29" s="134"/>
      <c r="BB29" s="134"/>
      <c r="BC29" s="134"/>
      <c r="BD29" s="129"/>
      <c r="BE29" s="129"/>
      <c r="BF29" s="129"/>
      <c r="BG29" s="129"/>
      <c r="BH29" s="129"/>
      <c r="BI29" s="129"/>
      <c r="BJ29" s="129"/>
      <c r="BK29" s="129"/>
      <c r="BL29" s="129"/>
    </row>
    <row r="30" spans="1:64" x14ac:dyDescent="0.2">
      <c r="A30" s="9"/>
      <c r="E30" s="62"/>
      <c r="F30" s="62"/>
      <c r="G30" s="62"/>
      <c r="H30" s="62"/>
      <c r="I30" s="62"/>
      <c r="J30" s="62"/>
      <c r="K30" s="62"/>
      <c r="L30" s="62"/>
      <c r="M30" s="62"/>
      <c r="N30" s="62"/>
      <c r="O30" s="62"/>
      <c r="P30" s="62"/>
      <c r="Q30" s="62"/>
      <c r="R30" s="62"/>
      <c r="S30" s="62"/>
      <c r="T30" s="62"/>
      <c r="U30" s="62"/>
      <c r="V30" s="62"/>
      <c r="W30" s="62"/>
      <c r="X30" s="62"/>
      <c r="Y30" s="62"/>
      <c r="Z30" s="62"/>
      <c r="AA30" s="56"/>
      <c r="AB30" s="122"/>
      <c r="AC30" s="122"/>
      <c r="AD30" s="122"/>
      <c r="AE30" s="122"/>
      <c r="AF30" s="122"/>
      <c r="AG30" s="122"/>
      <c r="AH30" s="122"/>
      <c r="AI30" s="122"/>
      <c r="AJ30" s="122"/>
      <c r="AK30" s="122"/>
      <c r="AL30" s="122"/>
      <c r="AM30" s="122"/>
      <c r="AN30" s="122"/>
      <c r="AO30" s="122"/>
      <c r="AP30" s="122"/>
      <c r="AQ30" s="122"/>
      <c r="AR30" s="122"/>
      <c r="AS30" s="122"/>
      <c r="AT30" s="122"/>
      <c r="AU30" s="122"/>
      <c r="AV30" s="122"/>
      <c r="AW30" s="47"/>
      <c r="AX30" s="122"/>
      <c r="AY30" s="122"/>
      <c r="AZ30" s="122"/>
      <c r="BA30" s="60"/>
      <c r="BB30" s="60"/>
      <c r="BC30" s="60"/>
      <c r="BD30" s="63"/>
      <c r="BE30" s="63"/>
      <c r="BF30" s="63"/>
      <c r="BG30" s="63"/>
      <c r="BH30" s="63"/>
      <c r="BI30" s="63"/>
      <c r="BJ30" s="63"/>
      <c r="BK30" s="63"/>
      <c r="BL30" s="63"/>
    </row>
    <row r="31" spans="1:64" ht="14.25" x14ac:dyDescent="0.2">
      <c r="A31" s="9">
        <v>21</v>
      </c>
      <c r="B31" s="4" t="s">
        <v>55</v>
      </c>
      <c r="E31" s="62">
        <v>2611.8000000000002</v>
      </c>
      <c r="F31" s="62">
        <v>2905.5</v>
      </c>
      <c r="G31" s="275">
        <v>2945.9</v>
      </c>
      <c r="H31" s="62">
        <v>2945.7</v>
      </c>
      <c r="I31" s="62">
        <v>3319.5</v>
      </c>
      <c r="J31" s="62">
        <v>3841.4</v>
      </c>
      <c r="K31" s="62">
        <v>4362.2</v>
      </c>
      <c r="L31" s="62">
        <v>4793.3</v>
      </c>
      <c r="M31" s="62">
        <v>5785.1</v>
      </c>
      <c r="N31" s="62">
        <v>6513.2</v>
      </c>
      <c r="O31" s="47">
        <v>5640.4</v>
      </c>
      <c r="P31" s="62">
        <v>6066.7</v>
      </c>
      <c r="Q31" s="130">
        <v>6894.9</v>
      </c>
      <c r="R31" s="62">
        <v>6977.5</v>
      </c>
      <c r="S31" s="62">
        <v>7054.7</v>
      </c>
      <c r="T31" s="47">
        <v>7590.1</v>
      </c>
      <c r="U31" s="47">
        <v>6871.2</v>
      </c>
      <c r="V31" s="47">
        <v>6622.9</v>
      </c>
      <c r="W31" s="47">
        <v>7139.8</v>
      </c>
      <c r="X31" s="47">
        <v>7723.1</v>
      </c>
      <c r="Y31" s="111">
        <v>7720.7</v>
      </c>
      <c r="Z31" s="47" t="s">
        <v>22</v>
      </c>
      <c r="AA31" s="56"/>
      <c r="AB31" s="122"/>
      <c r="AC31" s="122"/>
      <c r="AD31" s="122"/>
      <c r="AE31" s="122"/>
      <c r="AF31" s="122"/>
      <c r="AG31" s="122"/>
      <c r="AH31" s="122"/>
      <c r="AI31" s="122"/>
      <c r="AJ31" s="122"/>
      <c r="AK31" s="122"/>
      <c r="AL31" s="122"/>
      <c r="AM31" s="122"/>
      <c r="AN31" s="122"/>
      <c r="AO31" s="122"/>
      <c r="AP31" s="122"/>
      <c r="AQ31" s="122"/>
      <c r="AR31" s="122"/>
      <c r="AS31" s="122"/>
      <c r="AT31" s="122"/>
      <c r="AU31" s="122"/>
      <c r="AV31" s="122"/>
      <c r="AW31" s="47"/>
      <c r="AX31" s="122"/>
      <c r="AY31" s="122"/>
      <c r="AZ31" s="122"/>
      <c r="BA31" s="60"/>
      <c r="BB31" s="60"/>
      <c r="BC31" s="60"/>
      <c r="BD31" s="63"/>
      <c r="BE31" s="63"/>
      <c r="BF31" s="63"/>
      <c r="BG31" s="63"/>
      <c r="BH31" s="63"/>
      <c r="BI31" s="63"/>
      <c r="BJ31" s="63"/>
      <c r="BK31" s="63"/>
      <c r="BL31" s="63"/>
    </row>
    <row r="32" spans="1:64" ht="14.25" x14ac:dyDescent="0.2">
      <c r="A32" s="9">
        <v>22</v>
      </c>
      <c r="B32" s="4" t="s">
        <v>56</v>
      </c>
      <c r="E32" s="62">
        <v>246.3</v>
      </c>
      <c r="F32" s="62">
        <v>260.7</v>
      </c>
      <c r="G32" s="62">
        <v>249.5</v>
      </c>
      <c r="H32" s="62">
        <v>232.8</v>
      </c>
      <c r="I32" s="62">
        <v>242.6</v>
      </c>
      <c r="J32" s="62">
        <v>264</v>
      </c>
      <c r="K32" s="62">
        <v>293.10000000000002</v>
      </c>
      <c r="L32" s="62">
        <v>322.89999999999998</v>
      </c>
      <c r="M32" s="130">
        <v>364.4</v>
      </c>
      <c r="N32" s="130">
        <v>382.4</v>
      </c>
      <c r="O32" s="130">
        <v>341.8</v>
      </c>
      <c r="P32" s="130">
        <v>383.2</v>
      </c>
      <c r="Q32" s="130">
        <v>425.9</v>
      </c>
      <c r="R32" s="62">
        <v>436.7</v>
      </c>
      <c r="S32" s="47">
        <v>458.9</v>
      </c>
      <c r="T32" s="47">
        <v>507.2</v>
      </c>
      <c r="U32" s="47">
        <v>500.8</v>
      </c>
      <c r="V32" s="47">
        <v>514.1</v>
      </c>
      <c r="W32" s="47">
        <v>545.79999999999995</v>
      </c>
      <c r="X32" s="47">
        <v>560.5</v>
      </c>
      <c r="Y32" s="111">
        <v>566.1</v>
      </c>
      <c r="Z32" s="47" t="s">
        <v>22</v>
      </c>
      <c r="AA32" s="56"/>
      <c r="AB32" s="122"/>
      <c r="AC32" s="122"/>
      <c r="AD32" s="122"/>
      <c r="AE32" s="122"/>
      <c r="AF32" s="122"/>
      <c r="AG32" s="122"/>
      <c r="AH32" s="122"/>
      <c r="AI32" s="122"/>
      <c r="AJ32" s="122"/>
      <c r="AK32" s="122"/>
      <c r="AL32" s="122"/>
      <c r="AM32" s="122"/>
      <c r="AN32" s="122"/>
      <c r="AO32" s="122"/>
      <c r="AP32" s="122"/>
      <c r="AQ32" s="122"/>
      <c r="AR32" s="122"/>
      <c r="AS32" s="122"/>
      <c r="AT32" s="122"/>
      <c r="AU32" s="122"/>
      <c r="AV32" s="122"/>
      <c r="AW32" s="47"/>
      <c r="AX32" s="122"/>
      <c r="AY32" s="122"/>
      <c r="AZ32" s="122"/>
      <c r="BA32" s="60"/>
      <c r="BB32" s="60"/>
      <c r="BC32" s="60"/>
      <c r="BD32" s="63"/>
      <c r="BE32" s="63"/>
      <c r="BF32" s="63"/>
      <c r="BG32" s="63"/>
      <c r="BH32" s="63"/>
      <c r="BI32" s="63"/>
      <c r="BJ32" s="63"/>
      <c r="BK32" s="63"/>
      <c r="BL32" s="63"/>
    </row>
    <row r="33" spans="1:64" x14ac:dyDescent="0.2">
      <c r="A33" s="9">
        <v>23</v>
      </c>
      <c r="B33" s="4" t="s">
        <v>9</v>
      </c>
      <c r="E33" s="47">
        <v>1788.4</v>
      </c>
      <c r="F33" s="47">
        <v>1991.1</v>
      </c>
      <c r="G33" s="47">
        <v>2056.3000000000002</v>
      </c>
      <c r="H33" s="47">
        <v>2039.6</v>
      </c>
      <c r="I33" s="47">
        <v>2248.6</v>
      </c>
      <c r="J33" s="47">
        <v>2552.5</v>
      </c>
      <c r="K33" s="47">
        <v>2846.9</v>
      </c>
      <c r="L33" s="47">
        <v>3111.5</v>
      </c>
      <c r="M33" s="47">
        <v>3760.5</v>
      </c>
      <c r="N33" s="47">
        <v>4291.3</v>
      </c>
      <c r="O33" s="47">
        <v>3706</v>
      </c>
      <c r="P33" s="47">
        <v>3953.6</v>
      </c>
      <c r="Q33" s="47">
        <v>4500.3</v>
      </c>
      <c r="R33" s="47">
        <v>4611.5</v>
      </c>
      <c r="S33" s="47">
        <v>4649.1000000000004</v>
      </c>
      <c r="T33" s="47">
        <v>5079.8</v>
      </c>
      <c r="U33" s="47">
        <v>4587.7</v>
      </c>
      <c r="V33" s="47">
        <v>4368.2</v>
      </c>
      <c r="W33" s="47">
        <v>4642.1000000000004</v>
      </c>
      <c r="X33" s="47">
        <v>5042.8999999999996</v>
      </c>
      <c r="Y33" s="47">
        <v>5009.8999999999996</v>
      </c>
      <c r="Z33" s="47" t="s">
        <v>22</v>
      </c>
      <c r="AA33" s="56"/>
      <c r="AB33" s="122"/>
      <c r="AC33" s="122"/>
      <c r="AD33" s="122"/>
      <c r="AE33" s="122"/>
      <c r="AF33" s="122"/>
      <c r="AG33" s="122"/>
      <c r="AH33" s="122"/>
      <c r="AI33" s="122"/>
      <c r="AJ33" s="122"/>
      <c r="AK33" s="122"/>
      <c r="AL33" s="122"/>
      <c r="AM33" s="122"/>
      <c r="AN33" s="122"/>
      <c r="AO33" s="122"/>
      <c r="AP33" s="122"/>
      <c r="AQ33" s="122"/>
      <c r="AR33" s="122"/>
      <c r="AS33" s="122"/>
      <c r="AT33" s="122"/>
      <c r="AU33" s="122"/>
      <c r="AV33" s="122"/>
      <c r="AW33" s="47"/>
      <c r="AX33" s="122"/>
      <c r="AY33" s="122"/>
      <c r="AZ33" s="122"/>
      <c r="BA33" s="60"/>
      <c r="BB33" s="60"/>
      <c r="BC33" s="60"/>
      <c r="BD33" s="63"/>
      <c r="BE33" s="63"/>
      <c r="BF33" s="63"/>
      <c r="BG33" s="63"/>
      <c r="BH33" s="63"/>
      <c r="BI33" s="63"/>
      <c r="BJ33" s="63"/>
      <c r="BK33" s="63"/>
      <c r="BL33" s="63"/>
    </row>
    <row r="34" spans="1:64" x14ac:dyDescent="0.2">
      <c r="A34" s="9">
        <v>24</v>
      </c>
      <c r="B34" s="4" t="s">
        <v>10</v>
      </c>
      <c r="E34" s="62">
        <v>295.3</v>
      </c>
      <c r="F34" s="62">
        <v>310.8</v>
      </c>
      <c r="G34" s="62">
        <v>309.7</v>
      </c>
      <c r="H34" s="62">
        <v>311.39999999999998</v>
      </c>
      <c r="I34" s="62">
        <v>338.1</v>
      </c>
      <c r="J34" s="62">
        <v>378.6</v>
      </c>
      <c r="K34" s="62">
        <v>405</v>
      </c>
      <c r="L34" s="62">
        <v>436.1</v>
      </c>
      <c r="M34" s="62">
        <v>505.7</v>
      </c>
      <c r="N34" s="62">
        <v>535.9</v>
      </c>
      <c r="O34" s="62">
        <v>547.9</v>
      </c>
      <c r="P34" s="62">
        <v>559.1</v>
      </c>
      <c r="Q34" s="130">
        <v>602.5</v>
      </c>
      <c r="R34" s="62">
        <v>625.6</v>
      </c>
      <c r="S34" s="62">
        <v>633.1</v>
      </c>
      <c r="T34" s="62">
        <v>714.4</v>
      </c>
      <c r="U34" s="62">
        <v>694.8</v>
      </c>
      <c r="V34" s="47">
        <v>678.7</v>
      </c>
      <c r="W34" s="47">
        <v>697</v>
      </c>
      <c r="X34" s="47">
        <v>703.9</v>
      </c>
      <c r="Y34" s="111">
        <v>727</v>
      </c>
      <c r="Z34" s="47" t="s">
        <v>22</v>
      </c>
      <c r="AA34" s="56"/>
      <c r="AB34" s="122"/>
      <c r="AC34" s="122"/>
      <c r="AD34" s="122"/>
      <c r="AE34" s="122"/>
      <c r="AF34" s="122"/>
      <c r="AG34" s="122"/>
      <c r="AH34" s="122"/>
      <c r="AI34" s="122"/>
      <c r="AJ34" s="122"/>
      <c r="AK34" s="122"/>
      <c r="AL34" s="122"/>
      <c r="AM34" s="122"/>
      <c r="AN34" s="122"/>
      <c r="AO34" s="122"/>
      <c r="AP34" s="122"/>
      <c r="AQ34" s="122"/>
      <c r="AR34" s="122"/>
      <c r="AS34" s="122"/>
      <c r="AT34" s="122"/>
      <c r="AU34" s="122"/>
      <c r="AV34" s="122"/>
      <c r="AW34" s="47"/>
      <c r="AX34" s="122"/>
      <c r="AY34" s="122"/>
      <c r="AZ34" s="122"/>
      <c r="BA34" s="60"/>
      <c r="BB34" s="60"/>
      <c r="BC34" s="60"/>
      <c r="BD34" s="63"/>
      <c r="BE34" s="63"/>
      <c r="BF34" s="63"/>
      <c r="BG34" s="63"/>
      <c r="BH34" s="63"/>
      <c r="BI34" s="63"/>
      <c r="BJ34" s="63"/>
      <c r="BK34" s="63"/>
      <c r="BL34" s="63"/>
    </row>
    <row r="35" spans="1:64" x14ac:dyDescent="0.2">
      <c r="A35" s="9">
        <v>25</v>
      </c>
      <c r="B35" s="4" t="s">
        <v>11</v>
      </c>
      <c r="E35" s="47">
        <v>1493.1</v>
      </c>
      <c r="F35" s="47">
        <v>1680.4</v>
      </c>
      <c r="G35" s="47">
        <v>1746.7</v>
      </c>
      <c r="H35" s="47">
        <v>1728.2</v>
      </c>
      <c r="I35" s="47">
        <v>1910.5</v>
      </c>
      <c r="J35" s="47">
        <v>2174</v>
      </c>
      <c r="K35" s="47">
        <v>2441.9</v>
      </c>
      <c r="L35" s="47">
        <v>2675.4</v>
      </c>
      <c r="M35" s="47">
        <v>3254.8</v>
      </c>
      <c r="N35" s="47">
        <v>3755.4</v>
      </c>
      <c r="O35" s="47">
        <v>3158.2</v>
      </c>
      <c r="P35" s="47">
        <v>3394.5</v>
      </c>
      <c r="Q35" s="47">
        <v>3897.8</v>
      </c>
      <c r="R35" s="47">
        <v>3985.9</v>
      </c>
      <c r="S35" s="47">
        <v>4016</v>
      </c>
      <c r="T35" s="47">
        <v>4365.3999999999996</v>
      </c>
      <c r="U35" s="47">
        <v>3893</v>
      </c>
      <c r="V35" s="47">
        <v>3689.5</v>
      </c>
      <c r="W35" s="47">
        <v>3945.1</v>
      </c>
      <c r="X35" s="47">
        <v>4339</v>
      </c>
      <c r="Y35" s="47">
        <v>4282.8999999999996</v>
      </c>
      <c r="Z35" s="47" t="s">
        <v>22</v>
      </c>
      <c r="AA35" s="56"/>
      <c r="AB35" s="122"/>
      <c r="AC35" s="122"/>
      <c r="AD35" s="122"/>
      <c r="AE35" s="122"/>
      <c r="AF35" s="122"/>
      <c r="AG35" s="122"/>
      <c r="AH35" s="122"/>
      <c r="AI35" s="122"/>
      <c r="AJ35" s="122"/>
      <c r="AK35" s="122"/>
      <c r="AL35" s="122"/>
      <c r="AM35" s="122"/>
      <c r="AN35" s="122"/>
      <c r="AO35" s="122"/>
      <c r="AP35" s="122"/>
      <c r="AQ35" s="122"/>
      <c r="AR35" s="122"/>
      <c r="AS35" s="122"/>
      <c r="AT35" s="122"/>
      <c r="AU35" s="122"/>
      <c r="AV35" s="122"/>
      <c r="AW35" s="47"/>
      <c r="AX35" s="122"/>
      <c r="AY35" s="122"/>
      <c r="AZ35" s="122"/>
      <c r="BA35" s="60"/>
      <c r="BB35" s="60"/>
      <c r="BC35" s="60"/>
      <c r="BD35" s="63"/>
      <c r="BE35" s="63"/>
      <c r="BF35" s="63"/>
      <c r="BG35" s="63"/>
      <c r="BH35" s="63"/>
      <c r="BI35" s="63"/>
      <c r="BJ35" s="63"/>
      <c r="BK35" s="63"/>
      <c r="BL35" s="63"/>
    </row>
    <row r="36" spans="1:64" x14ac:dyDescent="0.2">
      <c r="A36" s="9">
        <v>26</v>
      </c>
      <c r="B36" s="4" t="s">
        <v>12</v>
      </c>
      <c r="E36" s="62">
        <v>447.5</v>
      </c>
      <c r="F36" s="62">
        <v>506.1</v>
      </c>
      <c r="G36" s="62">
        <v>514.79999999999995</v>
      </c>
      <c r="H36" s="62">
        <v>530</v>
      </c>
      <c r="I36" s="62">
        <v>646.4</v>
      </c>
      <c r="J36" s="62">
        <v>780</v>
      </c>
      <c r="K36" s="62">
        <v>937.5</v>
      </c>
      <c r="L36" s="62">
        <v>1040</v>
      </c>
      <c r="M36" s="62">
        <v>1298.4000000000001</v>
      </c>
      <c r="N36" s="62">
        <v>1433.9</v>
      </c>
      <c r="O36" s="62">
        <v>1231.2</v>
      </c>
      <c r="P36" s="62">
        <v>1293.7</v>
      </c>
      <c r="Q36" s="62">
        <v>1501.8</v>
      </c>
      <c r="R36" s="130">
        <v>1471</v>
      </c>
      <c r="S36" s="62">
        <v>1479.3</v>
      </c>
      <c r="T36" s="62">
        <v>1531.3</v>
      </c>
      <c r="U36" s="47">
        <v>1339.1</v>
      </c>
      <c r="V36" s="47">
        <v>1288.7</v>
      </c>
      <c r="W36" s="47">
        <v>1407.4</v>
      </c>
      <c r="X36" s="47">
        <v>1553.3</v>
      </c>
      <c r="Y36" s="47">
        <v>1595.6</v>
      </c>
      <c r="Z36" s="47" t="s">
        <v>22</v>
      </c>
      <c r="AA36" s="56"/>
      <c r="AB36" s="122"/>
      <c r="AC36" s="122"/>
      <c r="AD36" s="122"/>
      <c r="AE36" s="122"/>
      <c r="AF36" s="122"/>
      <c r="AG36" s="122"/>
      <c r="AH36" s="122"/>
      <c r="AI36" s="122"/>
      <c r="AJ36" s="122"/>
      <c r="AK36" s="122"/>
      <c r="AL36" s="122"/>
      <c r="AM36" s="122"/>
      <c r="AN36" s="122"/>
      <c r="AO36" s="122"/>
      <c r="AP36" s="122"/>
      <c r="AQ36" s="122"/>
      <c r="AR36" s="122"/>
      <c r="AS36" s="122"/>
      <c r="AT36" s="122"/>
      <c r="AU36" s="122"/>
      <c r="AV36" s="122"/>
      <c r="AW36" s="47"/>
      <c r="AX36" s="122"/>
      <c r="AY36" s="122"/>
      <c r="AZ36" s="122"/>
      <c r="BA36" s="60"/>
      <c r="BB36" s="60"/>
      <c r="BC36" s="60"/>
      <c r="BD36" s="63"/>
      <c r="BE36" s="63"/>
      <c r="BF36" s="63"/>
      <c r="BG36" s="63"/>
      <c r="BH36" s="63"/>
      <c r="BI36" s="63"/>
      <c r="BJ36" s="63"/>
      <c r="BK36" s="63"/>
      <c r="BL36" s="63"/>
    </row>
    <row r="37" spans="1:64" x14ac:dyDescent="0.2">
      <c r="A37" s="9">
        <v>27</v>
      </c>
      <c r="B37" s="4" t="s">
        <v>43</v>
      </c>
      <c r="E37" s="62">
        <v>1</v>
      </c>
      <c r="F37" s="62">
        <v>2.2000000000000002</v>
      </c>
      <c r="G37" s="62">
        <v>2.2999999999999998</v>
      </c>
      <c r="H37" s="62">
        <v>1.3</v>
      </c>
      <c r="I37" s="62">
        <v>2.2999999999999998</v>
      </c>
      <c r="J37" s="62">
        <v>1.3</v>
      </c>
      <c r="K37" s="62">
        <v>0.2</v>
      </c>
      <c r="L37" s="62">
        <v>-6.4</v>
      </c>
      <c r="M37" s="62" t="s">
        <v>32</v>
      </c>
      <c r="N37" s="62" t="s">
        <v>32</v>
      </c>
      <c r="O37" s="62" t="s">
        <v>32</v>
      </c>
      <c r="P37" s="62" t="s">
        <v>32</v>
      </c>
      <c r="Q37" s="62" t="s">
        <v>32</v>
      </c>
      <c r="R37" s="62" t="s">
        <v>32</v>
      </c>
      <c r="S37" s="62" t="s">
        <v>32</v>
      </c>
      <c r="T37" s="62" t="s">
        <v>32</v>
      </c>
      <c r="U37" s="47" t="s">
        <v>32</v>
      </c>
      <c r="V37" s="47" t="s">
        <v>32</v>
      </c>
      <c r="W37" s="47" t="s">
        <v>32</v>
      </c>
      <c r="X37" s="47" t="s">
        <v>32</v>
      </c>
      <c r="Y37" s="47" t="s">
        <v>32</v>
      </c>
      <c r="Z37" s="47" t="s">
        <v>32</v>
      </c>
      <c r="AA37" s="56"/>
      <c r="AB37" s="122"/>
      <c r="AC37" s="122"/>
      <c r="AD37" s="122"/>
      <c r="AE37" s="122"/>
      <c r="AF37" s="122"/>
      <c r="AG37" s="122"/>
      <c r="AH37" s="122"/>
      <c r="AI37" s="122"/>
      <c r="AJ37" s="47"/>
      <c r="AK37" s="47"/>
      <c r="AL37" s="47"/>
      <c r="AM37" s="47"/>
      <c r="AN37" s="47"/>
      <c r="AO37" s="47"/>
      <c r="AP37" s="47"/>
      <c r="AQ37" s="47"/>
      <c r="AR37" s="47"/>
      <c r="AS37" s="47"/>
      <c r="AT37" s="47"/>
      <c r="AU37" s="47"/>
      <c r="AV37" s="47"/>
      <c r="AW37" s="47"/>
      <c r="AX37" s="122"/>
      <c r="AY37" s="122"/>
      <c r="AZ37" s="122"/>
      <c r="BA37" s="60"/>
      <c r="BB37" s="60"/>
      <c r="BC37" s="60"/>
      <c r="BD37" s="63"/>
      <c r="BE37" s="63"/>
      <c r="BF37" s="63"/>
      <c r="BG37" s="63"/>
      <c r="BH37" s="63"/>
      <c r="BI37" s="63"/>
      <c r="BJ37" s="63"/>
      <c r="BK37" s="63"/>
      <c r="BL37" s="63"/>
    </row>
    <row r="38" spans="1:64" x14ac:dyDescent="0.2">
      <c r="A38" s="9"/>
      <c r="E38" s="96"/>
      <c r="F38" s="96"/>
      <c r="G38" s="96"/>
      <c r="H38" s="96"/>
      <c r="I38" s="96"/>
      <c r="J38" s="96"/>
      <c r="K38" s="96"/>
      <c r="L38" s="96"/>
      <c r="M38" s="96"/>
      <c r="N38" s="96"/>
      <c r="O38" s="96"/>
      <c r="P38" s="96"/>
      <c r="Q38" s="96"/>
      <c r="R38" s="62"/>
      <c r="S38" s="62"/>
      <c r="T38" s="62"/>
      <c r="U38" s="47"/>
      <c r="V38" s="47"/>
      <c r="W38" s="62"/>
      <c r="X38" s="111"/>
      <c r="Y38" s="111"/>
      <c r="Z38" s="111"/>
      <c r="AA38" s="56"/>
      <c r="AB38" s="122"/>
      <c r="AC38" s="122"/>
      <c r="AD38" s="122"/>
      <c r="AE38" s="122"/>
      <c r="AF38" s="122"/>
      <c r="AG38" s="122"/>
      <c r="AH38" s="122"/>
      <c r="AI38" s="122"/>
      <c r="AJ38" s="122"/>
      <c r="AK38" s="122"/>
      <c r="AL38" s="122"/>
      <c r="AM38" s="122"/>
      <c r="AN38" s="122"/>
      <c r="AO38" s="122"/>
      <c r="AP38" s="122"/>
      <c r="AQ38" s="122"/>
      <c r="AR38" s="122"/>
      <c r="AS38" s="122"/>
      <c r="AT38" s="122"/>
      <c r="AU38" s="122"/>
      <c r="AV38" s="122"/>
      <c r="AW38" s="122"/>
      <c r="AX38" s="122"/>
      <c r="AY38" s="122"/>
      <c r="AZ38" s="122"/>
      <c r="BA38" s="60"/>
      <c r="BB38" s="60"/>
      <c r="BC38" s="60"/>
      <c r="BD38" s="63"/>
      <c r="BE38" s="63"/>
      <c r="BF38" s="63"/>
      <c r="BG38" s="63"/>
      <c r="BH38" s="63"/>
      <c r="BI38" s="63"/>
      <c r="BJ38" s="63"/>
      <c r="BK38" s="63"/>
      <c r="BL38" s="63"/>
    </row>
    <row r="39" spans="1:64" s="120" customFormat="1" x14ac:dyDescent="0.2">
      <c r="A39" s="126">
        <v>28</v>
      </c>
      <c r="B39" s="120" t="s">
        <v>36</v>
      </c>
      <c r="E39" s="96">
        <v>167.2</v>
      </c>
      <c r="F39" s="96">
        <v>209.5</v>
      </c>
      <c r="G39" s="96">
        <v>178.2</v>
      </c>
      <c r="H39" s="96">
        <v>157</v>
      </c>
      <c r="I39" s="96">
        <v>158.6</v>
      </c>
      <c r="J39" s="96">
        <v>181.9</v>
      </c>
      <c r="K39" s="96">
        <v>244.9</v>
      </c>
      <c r="L39" s="96">
        <v>348.9</v>
      </c>
      <c r="M39" s="96">
        <v>445.1</v>
      </c>
      <c r="N39" s="96">
        <v>405</v>
      </c>
      <c r="O39" s="96">
        <v>284.10000000000002</v>
      </c>
      <c r="P39" s="96">
        <v>280.2</v>
      </c>
      <c r="Q39" s="96">
        <v>317.8</v>
      </c>
      <c r="R39" s="96">
        <v>326.89999999999998</v>
      </c>
      <c r="S39" s="96">
        <v>335.3</v>
      </c>
      <c r="T39" s="96">
        <v>363.9</v>
      </c>
      <c r="U39" s="96">
        <v>370.2</v>
      </c>
      <c r="V39" s="96">
        <v>390.5</v>
      </c>
      <c r="W39" s="96">
        <v>435.8</v>
      </c>
      <c r="X39" s="96">
        <v>521.20000000000005</v>
      </c>
      <c r="Y39" s="96">
        <v>555.79999999999995</v>
      </c>
      <c r="Z39" s="96">
        <v>462.1</v>
      </c>
      <c r="AA39" s="128"/>
      <c r="AB39" s="121"/>
      <c r="AC39" s="121"/>
      <c r="AD39" s="121"/>
      <c r="AE39" s="121"/>
      <c r="AF39" s="121"/>
      <c r="AG39" s="121"/>
      <c r="AH39" s="121"/>
      <c r="AI39" s="121"/>
      <c r="AJ39" s="121"/>
      <c r="AK39" s="121"/>
      <c r="AL39" s="121"/>
      <c r="AM39" s="121"/>
      <c r="AN39" s="121"/>
      <c r="AO39" s="121"/>
      <c r="AP39" s="121"/>
      <c r="AQ39" s="121"/>
      <c r="AR39" s="121"/>
      <c r="AS39" s="121"/>
      <c r="AT39" s="121"/>
      <c r="AU39" s="121"/>
      <c r="AV39" s="121"/>
      <c r="AW39" s="121"/>
      <c r="AX39" s="121"/>
      <c r="AY39" s="121"/>
      <c r="AZ39" s="121"/>
      <c r="BA39" s="134"/>
      <c r="BB39" s="134"/>
      <c r="BC39" s="134"/>
      <c r="BD39" s="129"/>
      <c r="BE39" s="129"/>
      <c r="BF39" s="129"/>
      <c r="BG39" s="129"/>
      <c r="BH39" s="129"/>
      <c r="BI39" s="129"/>
      <c r="BJ39" s="129"/>
      <c r="BK39" s="129"/>
      <c r="BL39" s="129"/>
    </row>
    <row r="40" spans="1:64" x14ac:dyDescent="0.2">
      <c r="A40" s="9">
        <v>29</v>
      </c>
      <c r="B40" s="4" t="s">
        <v>50</v>
      </c>
      <c r="E40" s="47">
        <v>163</v>
      </c>
      <c r="F40" s="47">
        <v>205.2</v>
      </c>
      <c r="G40" s="47">
        <v>173.6</v>
      </c>
      <c r="H40" s="47">
        <v>152.4</v>
      </c>
      <c r="I40" s="47">
        <v>153.9</v>
      </c>
      <c r="J40" s="47">
        <v>177.2</v>
      </c>
      <c r="K40" s="47">
        <v>240.1</v>
      </c>
      <c r="L40" s="47">
        <v>343.9</v>
      </c>
      <c r="M40" s="47">
        <v>439.9</v>
      </c>
      <c r="N40" s="47">
        <v>399.7</v>
      </c>
      <c r="O40" s="47">
        <v>278.3</v>
      </c>
      <c r="P40" s="47">
        <v>274.3</v>
      </c>
      <c r="Q40" s="47">
        <v>311.7</v>
      </c>
      <c r="R40" s="47">
        <v>320.60000000000002</v>
      </c>
      <c r="S40" s="47">
        <v>328.7</v>
      </c>
      <c r="T40" s="47">
        <v>357.4</v>
      </c>
      <c r="U40" s="47">
        <v>363.6</v>
      </c>
      <c r="V40" s="47">
        <v>384.2</v>
      </c>
      <c r="W40" s="47">
        <v>429.4</v>
      </c>
      <c r="X40" s="47">
        <v>514.20000000000005</v>
      </c>
      <c r="Y40" s="47">
        <v>548.70000000000005</v>
      </c>
      <c r="Z40" s="47">
        <v>455.6</v>
      </c>
      <c r="AA40" s="56"/>
      <c r="AB40" s="122"/>
      <c r="AC40" s="122"/>
      <c r="AD40" s="122"/>
      <c r="AE40" s="122"/>
      <c r="AF40" s="122"/>
      <c r="AG40" s="122"/>
      <c r="AH40" s="122"/>
      <c r="AI40" s="122"/>
      <c r="AJ40" s="122"/>
      <c r="AK40" s="122"/>
      <c r="AL40" s="122"/>
      <c r="AM40" s="122"/>
      <c r="AN40" s="122"/>
      <c r="AO40" s="122"/>
      <c r="AP40" s="122"/>
      <c r="AQ40" s="122"/>
      <c r="AR40" s="122"/>
      <c r="AS40" s="122"/>
      <c r="AT40" s="122"/>
      <c r="AU40" s="122"/>
      <c r="AV40" s="122"/>
      <c r="AW40" s="122"/>
      <c r="AX40" s="122"/>
      <c r="AY40" s="122"/>
      <c r="AZ40" s="122"/>
      <c r="BA40" s="60"/>
      <c r="BB40" s="60"/>
      <c r="BC40" s="60"/>
      <c r="BD40" s="63"/>
      <c r="BE40" s="63"/>
      <c r="BF40" s="63"/>
      <c r="BG40" s="63"/>
      <c r="BH40" s="63"/>
      <c r="BI40" s="63"/>
      <c r="BJ40" s="63"/>
      <c r="BK40" s="63"/>
      <c r="BL40" s="63"/>
    </row>
    <row r="41" spans="1:64" x14ac:dyDescent="0.2">
      <c r="A41" s="9">
        <v>30</v>
      </c>
      <c r="B41" s="4" t="s">
        <v>87</v>
      </c>
      <c r="E41" s="62">
        <v>72.2</v>
      </c>
      <c r="F41" s="62">
        <v>78.400000000000006</v>
      </c>
      <c r="G41" s="62">
        <v>73.8</v>
      </c>
      <c r="H41" s="62">
        <v>81.8</v>
      </c>
      <c r="I41" s="62">
        <v>90.6</v>
      </c>
      <c r="J41" s="62">
        <v>108.6</v>
      </c>
      <c r="K41" s="62">
        <v>129.9</v>
      </c>
      <c r="L41" s="62">
        <v>166.8</v>
      </c>
      <c r="M41" s="62">
        <v>221.8</v>
      </c>
      <c r="N41" s="62">
        <v>241</v>
      </c>
      <c r="O41" s="62">
        <v>184.4</v>
      </c>
      <c r="P41" s="62">
        <v>194.7</v>
      </c>
      <c r="Q41" s="62">
        <v>237.1</v>
      </c>
      <c r="R41" s="62">
        <v>260.2</v>
      </c>
      <c r="S41" s="62">
        <v>278.2</v>
      </c>
      <c r="T41" s="62">
        <v>304.89999999999998</v>
      </c>
      <c r="U41" s="62">
        <v>312</v>
      </c>
      <c r="V41" s="62">
        <v>326.60000000000002</v>
      </c>
      <c r="W41" s="62">
        <v>355.3</v>
      </c>
      <c r="X41" s="62">
        <v>412.5</v>
      </c>
      <c r="Y41" s="62">
        <v>424.4</v>
      </c>
      <c r="Z41" s="62">
        <v>383.3</v>
      </c>
      <c r="AA41" s="56"/>
      <c r="AB41" s="122"/>
      <c r="AC41" s="122"/>
      <c r="AD41" s="122"/>
      <c r="AE41" s="122"/>
      <c r="AF41" s="122"/>
      <c r="AG41" s="122"/>
      <c r="AH41" s="122"/>
      <c r="AI41" s="122"/>
      <c r="AJ41" s="122"/>
      <c r="AK41" s="122"/>
      <c r="AL41" s="122"/>
      <c r="AM41" s="122"/>
      <c r="AN41" s="122"/>
      <c r="AO41" s="122"/>
      <c r="AP41" s="122"/>
      <c r="AQ41" s="122"/>
      <c r="AR41" s="122"/>
      <c r="AS41" s="122"/>
      <c r="AT41" s="122"/>
      <c r="AU41" s="122"/>
      <c r="AV41" s="122"/>
      <c r="AW41" s="122"/>
      <c r="AX41" s="122"/>
      <c r="AY41" s="122"/>
      <c r="AZ41" s="122"/>
      <c r="BA41" s="60"/>
      <c r="BB41" s="60"/>
      <c r="BC41" s="60"/>
      <c r="BD41" s="63"/>
      <c r="BE41" s="63"/>
      <c r="BF41" s="63"/>
      <c r="BG41" s="63"/>
      <c r="BH41" s="63"/>
      <c r="BI41" s="63"/>
      <c r="BJ41" s="63"/>
      <c r="BK41" s="63"/>
      <c r="BL41" s="63"/>
    </row>
    <row r="42" spans="1:64" x14ac:dyDescent="0.2">
      <c r="A42" s="9">
        <v>31</v>
      </c>
      <c r="B42" s="4" t="s">
        <v>88</v>
      </c>
      <c r="E42" s="62">
        <v>89.6</v>
      </c>
      <c r="F42" s="62">
        <v>125.5</v>
      </c>
      <c r="G42" s="62">
        <v>98.5</v>
      </c>
      <c r="H42" s="62">
        <v>69.5</v>
      </c>
      <c r="I42" s="62">
        <v>62.2</v>
      </c>
      <c r="J42" s="62">
        <v>67.400000000000006</v>
      </c>
      <c r="K42" s="62">
        <v>109</v>
      </c>
      <c r="L42" s="62">
        <v>175.9</v>
      </c>
      <c r="M42" s="62">
        <v>216.6</v>
      </c>
      <c r="N42" s="62">
        <v>157.1</v>
      </c>
      <c r="O42" s="62">
        <v>93.2</v>
      </c>
      <c r="P42" s="62">
        <v>78.8</v>
      </c>
      <c r="Q42" s="62">
        <v>73.8</v>
      </c>
      <c r="R42" s="62">
        <v>59.9</v>
      </c>
      <c r="S42" s="62">
        <v>50.1</v>
      </c>
      <c r="T42" s="62">
        <v>52.2</v>
      </c>
      <c r="U42" s="62">
        <v>51.4</v>
      </c>
      <c r="V42" s="62">
        <v>57.5</v>
      </c>
      <c r="W42" s="62">
        <v>73.7</v>
      </c>
      <c r="X42" s="62">
        <v>101.1</v>
      </c>
      <c r="Y42" s="62">
        <v>123.4</v>
      </c>
      <c r="Z42" s="62">
        <v>72.099999999999994</v>
      </c>
      <c r="AA42" s="56"/>
      <c r="AB42" s="122"/>
      <c r="AC42" s="122"/>
      <c r="AD42" s="122"/>
      <c r="AE42" s="122"/>
      <c r="AF42" s="122"/>
      <c r="AG42" s="122"/>
      <c r="AH42" s="122"/>
      <c r="AI42" s="122"/>
      <c r="AJ42" s="122"/>
      <c r="AK42" s="122"/>
      <c r="AL42" s="122"/>
      <c r="AM42" s="122"/>
      <c r="AN42" s="122"/>
      <c r="AO42" s="122"/>
      <c r="AP42" s="122"/>
      <c r="AQ42" s="122"/>
      <c r="AR42" s="122"/>
      <c r="AS42" s="122"/>
      <c r="AT42" s="122"/>
      <c r="AU42" s="122"/>
      <c r="AV42" s="122"/>
      <c r="AW42" s="122"/>
      <c r="AX42" s="122"/>
      <c r="AY42" s="122"/>
      <c r="AZ42" s="122"/>
      <c r="BA42" s="60"/>
      <c r="BB42" s="60"/>
      <c r="BC42" s="60"/>
      <c r="BD42" s="63"/>
      <c r="BE42" s="63"/>
      <c r="BF42" s="63"/>
      <c r="BG42" s="63"/>
      <c r="BH42" s="63"/>
      <c r="BI42" s="63"/>
      <c r="BJ42" s="63"/>
      <c r="BK42" s="63"/>
      <c r="BL42" s="63"/>
    </row>
    <row r="43" spans="1:64" x14ac:dyDescent="0.2">
      <c r="A43" s="9">
        <v>32</v>
      </c>
      <c r="B43" s="4" t="s">
        <v>89</v>
      </c>
      <c r="E43" s="62">
        <v>1.2</v>
      </c>
      <c r="F43" s="62">
        <v>1.3</v>
      </c>
      <c r="G43" s="62">
        <v>1.3</v>
      </c>
      <c r="H43" s="62">
        <v>1.1000000000000001</v>
      </c>
      <c r="I43" s="62">
        <v>1.1000000000000001</v>
      </c>
      <c r="J43" s="62">
        <v>1.2</v>
      </c>
      <c r="K43" s="62">
        <v>1.2</v>
      </c>
      <c r="L43" s="62">
        <v>1.2</v>
      </c>
      <c r="M43" s="62">
        <v>1.4</v>
      </c>
      <c r="N43" s="62">
        <v>1.6</v>
      </c>
      <c r="O43" s="62">
        <v>0.8</v>
      </c>
      <c r="P43" s="62">
        <v>0.7</v>
      </c>
      <c r="Q43" s="62">
        <v>0.8</v>
      </c>
      <c r="R43" s="62">
        <v>0.5</v>
      </c>
      <c r="S43" s="62">
        <v>0.4</v>
      </c>
      <c r="T43" s="62">
        <v>0.3</v>
      </c>
      <c r="U43" s="62">
        <v>0.2</v>
      </c>
      <c r="V43" s="62">
        <v>0.1</v>
      </c>
      <c r="W43" s="62">
        <v>0.4</v>
      </c>
      <c r="X43" s="62">
        <v>0.6</v>
      </c>
      <c r="Y43" s="62">
        <v>0.9</v>
      </c>
      <c r="Z43" s="62">
        <v>0.3</v>
      </c>
      <c r="AA43" s="56"/>
      <c r="AB43" s="122"/>
      <c r="AC43" s="122"/>
      <c r="AD43" s="122"/>
      <c r="AE43" s="122"/>
      <c r="AF43" s="122"/>
      <c r="AG43" s="122"/>
      <c r="AH43" s="122"/>
      <c r="AI43" s="122"/>
      <c r="AJ43" s="122"/>
      <c r="AK43" s="122"/>
      <c r="AL43" s="122"/>
      <c r="AM43" s="122"/>
      <c r="AN43" s="122"/>
      <c r="AO43" s="122"/>
      <c r="AP43" s="122"/>
      <c r="AQ43" s="122"/>
      <c r="AR43" s="122"/>
      <c r="AS43" s="122"/>
      <c r="AT43" s="122"/>
      <c r="AU43" s="122"/>
      <c r="AV43" s="122"/>
      <c r="AW43" s="122"/>
      <c r="AX43" s="122"/>
      <c r="AY43" s="122"/>
      <c r="AZ43" s="122"/>
      <c r="BA43" s="60"/>
      <c r="BB43" s="60"/>
      <c r="BC43" s="60"/>
      <c r="BD43" s="63"/>
      <c r="BE43" s="63"/>
      <c r="BF43" s="63"/>
      <c r="BG43" s="63"/>
      <c r="BH43" s="63"/>
      <c r="BI43" s="63"/>
      <c r="BJ43" s="63"/>
      <c r="BK43" s="63"/>
      <c r="BL43" s="63"/>
    </row>
    <row r="44" spans="1:64" x14ac:dyDescent="0.2">
      <c r="A44" s="9">
        <v>33</v>
      </c>
      <c r="B44" s="4" t="s">
        <v>90</v>
      </c>
      <c r="E44" s="62">
        <v>4.2</v>
      </c>
      <c r="F44" s="62">
        <v>4.4000000000000004</v>
      </c>
      <c r="G44" s="62">
        <v>4.5</v>
      </c>
      <c r="H44" s="62">
        <v>4.5999999999999996</v>
      </c>
      <c r="I44" s="62">
        <v>4.7</v>
      </c>
      <c r="J44" s="62">
        <v>4.7</v>
      </c>
      <c r="K44" s="62">
        <v>4.8</v>
      </c>
      <c r="L44" s="62">
        <v>5.0999999999999996</v>
      </c>
      <c r="M44" s="62">
        <v>5.2</v>
      </c>
      <c r="N44" s="62">
        <v>5.4</v>
      </c>
      <c r="O44" s="62">
        <v>5.7</v>
      </c>
      <c r="P44" s="62">
        <v>5.9</v>
      </c>
      <c r="Q44" s="62">
        <v>6.1</v>
      </c>
      <c r="R44" s="62">
        <v>6.3</v>
      </c>
      <c r="S44" s="62">
        <v>6.6</v>
      </c>
      <c r="T44" s="62">
        <v>6.5</v>
      </c>
      <c r="U44" s="62">
        <v>6.6</v>
      </c>
      <c r="V44" s="62">
        <v>6.3</v>
      </c>
      <c r="W44" s="62">
        <v>6.3</v>
      </c>
      <c r="X44" s="62">
        <v>6.9</v>
      </c>
      <c r="Y44" s="62">
        <v>7.2</v>
      </c>
      <c r="Z44" s="62">
        <v>6.5</v>
      </c>
      <c r="AA44" s="56"/>
      <c r="AB44" s="122"/>
      <c r="AC44" s="122"/>
      <c r="AD44" s="122"/>
      <c r="AE44" s="122"/>
      <c r="AF44" s="122"/>
      <c r="AG44" s="122"/>
      <c r="AH44" s="122"/>
      <c r="AI44" s="122"/>
      <c r="AJ44" s="122"/>
      <c r="AK44" s="122"/>
      <c r="AL44" s="122"/>
      <c r="AM44" s="122"/>
      <c r="AN44" s="122"/>
      <c r="AO44" s="122"/>
      <c r="AP44" s="122"/>
      <c r="AQ44" s="122"/>
      <c r="AR44" s="122"/>
      <c r="AS44" s="122"/>
      <c r="AT44" s="122"/>
      <c r="AU44" s="122"/>
      <c r="AV44" s="122"/>
      <c r="AW44" s="122"/>
      <c r="AX44" s="122"/>
      <c r="AY44" s="122"/>
      <c r="AZ44" s="122"/>
      <c r="BA44" s="60"/>
      <c r="BB44" s="60"/>
      <c r="BC44" s="60"/>
      <c r="BD44" s="63"/>
      <c r="BE44" s="63"/>
      <c r="BF44" s="63"/>
      <c r="BG44" s="63"/>
      <c r="BH44" s="63"/>
      <c r="BI44" s="63"/>
      <c r="BJ44" s="63"/>
      <c r="BK44" s="63"/>
      <c r="BL44" s="63"/>
    </row>
    <row r="45" spans="1:64" x14ac:dyDescent="0.2">
      <c r="A45" s="9"/>
      <c r="E45" s="96"/>
      <c r="F45" s="96"/>
      <c r="G45" s="96"/>
      <c r="H45" s="96"/>
      <c r="I45" s="96"/>
      <c r="J45" s="96"/>
      <c r="K45" s="96"/>
      <c r="L45" s="96"/>
      <c r="M45" s="124"/>
      <c r="N45" s="124"/>
      <c r="O45" s="124"/>
      <c r="P45" s="124"/>
      <c r="Q45" s="124"/>
      <c r="R45" s="130"/>
      <c r="S45" s="62"/>
      <c r="T45" s="62"/>
      <c r="U45" s="50"/>
      <c r="V45" s="47"/>
      <c r="W45" s="62"/>
      <c r="X45" s="111"/>
      <c r="Y45" s="111"/>
      <c r="Z45" s="111"/>
      <c r="AA45" s="56"/>
      <c r="AB45" s="122"/>
      <c r="AC45" s="122"/>
      <c r="AD45" s="122"/>
      <c r="AE45" s="122"/>
      <c r="AF45" s="122"/>
      <c r="AG45" s="122"/>
      <c r="AH45" s="122"/>
      <c r="AI45" s="122"/>
      <c r="AJ45" s="122"/>
      <c r="AK45" s="122"/>
      <c r="AL45" s="122"/>
      <c r="AM45" s="122"/>
      <c r="AN45" s="122"/>
      <c r="AO45" s="122"/>
      <c r="AP45" s="122"/>
      <c r="AQ45" s="122"/>
      <c r="AR45" s="122"/>
      <c r="AS45" s="122"/>
      <c r="AT45" s="122"/>
      <c r="AU45" s="122"/>
      <c r="AV45" s="122"/>
      <c r="AW45" s="122"/>
      <c r="AX45" s="122"/>
      <c r="AY45" s="122"/>
      <c r="AZ45" s="122"/>
      <c r="BA45" s="60"/>
      <c r="BB45" s="60"/>
      <c r="BC45" s="60"/>
      <c r="BD45" s="63"/>
      <c r="BE45" s="63"/>
      <c r="BF45" s="63"/>
      <c r="BG45" s="63"/>
      <c r="BH45" s="63"/>
      <c r="BI45" s="63"/>
      <c r="BJ45" s="63"/>
      <c r="BK45" s="63"/>
      <c r="BL45" s="63"/>
    </row>
    <row r="46" spans="1:64" s="120" customFormat="1" x14ac:dyDescent="0.2">
      <c r="A46" s="126">
        <v>34</v>
      </c>
      <c r="B46" s="120" t="s">
        <v>91</v>
      </c>
      <c r="E46" s="96">
        <v>34.4</v>
      </c>
      <c r="F46" s="96">
        <v>37.5</v>
      </c>
      <c r="G46" s="96">
        <v>41.4</v>
      </c>
      <c r="H46" s="96">
        <v>53</v>
      </c>
      <c r="I46" s="96">
        <v>62</v>
      </c>
      <c r="J46" s="96">
        <v>60.1</v>
      </c>
      <c r="K46" s="96">
        <v>65.400000000000006</v>
      </c>
      <c r="L46" s="96">
        <v>70.3</v>
      </c>
      <c r="M46" s="96">
        <v>70.2</v>
      </c>
      <c r="N46" s="96">
        <v>84.5</v>
      </c>
      <c r="O46" s="96">
        <v>85.2</v>
      </c>
      <c r="P46" s="96">
        <v>91.9</v>
      </c>
      <c r="Q46" s="96">
        <v>101.7</v>
      </c>
      <c r="R46" s="96">
        <v>112.1</v>
      </c>
      <c r="S46" s="96">
        <v>125.8</v>
      </c>
      <c r="T46" s="96">
        <v>140.6</v>
      </c>
      <c r="U46" s="96">
        <v>132.9</v>
      </c>
      <c r="V46" s="96">
        <v>141.1</v>
      </c>
      <c r="W46" s="96">
        <v>160.5</v>
      </c>
      <c r="X46" s="96">
        <v>148.6</v>
      </c>
      <c r="Y46" s="96">
        <v>159.19999999999999</v>
      </c>
      <c r="Z46" s="96">
        <v>166.3</v>
      </c>
      <c r="AA46" s="128"/>
      <c r="AB46" s="121"/>
      <c r="AC46" s="121"/>
      <c r="AD46" s="121"/>
      <c r="AE46" s="121"/>
      <c r="AF46" s="121"/>
      <c r="AG46" s="121"/>
      <c r="AH46" s="121"/>
      <c r="AI46" s="121"/>
      <c r="AJ46" s="121"/>
      <c r="AK46" s="121"/>
      <c r="AL46" s="121"/>
      <c r="AM46" s="121"/>
      <c r="AN46" s="121"/>
      <c r="AO46" s="121"/>
      <c r="AP46" s="121"/>
      <c r="AQ46" s="121"/>
      <c r="AR46" s="121"/>
      <c r="AS46" s="121"/>
      <c r="AT46" s="121"/>
      <c r="AU46" s="121"/>
      <c r="AV46" s="121"/>
      <c r="AW46" s="121"/>
      <c r="AX46" s="121"/>
      <c r="AY46" s="121"/>
      <c r="AZ46" s="121"/>
      <c r="BA46" s="134"/>
      <c r="BB46" s="134"/>
      <c r="BC46" s="134"/>
      <c r="BD46" s="129"/>
      <c r="BE46" s="129"/>
      <c r="BF46" s="129"/>
      <c r="BG46" s="129"/>
      <c r="BH46" s="129"/>
      <c r="BI46" s="129"/>
      <c r="BJ46" s="129"/>
      <c r="BK46" s="129"/>
      <c r="BL46" s="129"/>
    </row>
    <row r="47" spans="1:64" x14ac:dyDescent="0.2">
      <c r="A47" s="9"/>
      <c r="E47" s="135"/>
      <c r="F47" s="135"/>
      <c r="G47" s="135"/>
      <c r="H47" s="135"/>
      <c r="I47" s="135"/>
      <c r="J47" s="135"/>
      <c r="K47" s="135"/>
      <c r="L47" s="135"/>
      <c r="M47" s="135"/>
      <c r="N47" s="135"/>
      <c r="O47" s="135"/>
      <c r="P47" s="135"/>
      <c r="Q47" s="135"/>
      <c r="R47" s="135"/>
      <c r="S47" s="135"/>
      <c r="T47" s="135"/>
      <c r="U47" s="135"/>
      <c r="V47" s="135"/>
      <c r="W47" s="96"/>
      <c r="X47" s="111"/>
      <c r="Y47" s="111"/>
      <c r="Z47" s="111"/>
      <c r="AA47" s="56"/>
      <c r="AB47" s="122"/>
      <c r="AC47" s="122"/>
      <c r="AD47" s="122"/>
      <c r="AE47" s="122"/>
      <c r="AF47" s="122"/>
      <c r="AG47" s="122"/>
      <c r="AH47" s="122"/>
      <c r="AI47" s="122"/>
      <c r="AJ47" s="122"/>
      <c r="AK47" s="122"/>
      <c r="AL47" s="122"/>
      <c r="AM47" s="122"/>
      <c r="AN47" s="122"/>
      <c r="AO47" s="122"/>
      <c r="AP47" s="122"/>
      <c r="AQ47" s="122"/>
      <c r="AR47" s="122"/>
      <c r="AS47" s="122"/>
      <c r="AT47" s="122"/>
      <c r="AU47" s="122"/>
      <c r="AV47" s="122"/>
      <c r="AW47" s="122"/>
      <c r="AX47" s="122"/>
      <c r="AY47" s="122"/>
      <c r="AZ47" s="122"/>
      <c r="BA47" s="60"/>
      <c r="BB47" s="60"/>
      <c r="BC47" s="60"/>
      <c r="BD47" s="63"/>
      <c r="BE47" s="63"/>
      <c r="BF47" s="63"/>
      <c r="BG47" s="63"/>
      <c r="BH47" s="63"/>
      <c r="BI47" s="63"/>
      <c r="BJ47" s="63"/>
      <c r="BK47" s="63"/>
      <c r="BL47" s="63"/>
    </row>
    <row r="48" spans="1:64" s="120" customFormat="1" x14ac:dyDescent="0.2">
      <c r="A48" s="126">
        <v>35</v>
      </c>
      <c r="B48" s="120" t="s">
        <v>92</v>
      </c>
      <c r="E48" s="96">
        <v>1600.1</v>
      </c>
      <c r="F48" s="96">
        <v>1888</v>
      </c>
      <c r="G48" s="96">
        <v>1762.2</v>
      </c>
      <c r="H48" s="96">
        <v>1801.6</v>
      </c>
      <c r="I48" s="96">
        <v>1959.4</v>
      </c>
      <c r="J48" s="96">
        <v>2297</v>
      </c>
      <c r="K48" s="96">
        <v>2642.4</v>
      </c>
      <c r="L48" s="96">
        <v>3020.9</v>
      </c>
      <c r="M48" s="96">
        <v>3284.5</v>
      </c>
      <c r="N48" s="96">
        <v>3450.9</v>
      </c>
      <c r="O48" s="96">
        <v>2710.9</v>
      </c>
      <c r="P48" s="96">
        <v>3119.5</v>
      </c>
      <c r="Q48" s="96">
        <v>3492</v>
      </c>
      <c r="R48" s="96">
        <v>3569.3</v>
      </c>
      <c r="S48" s="96">
        <v>3589.9</v>
      </c>
      <c r="T48" s="96">
        <v>3749.1</v>
      </c>
      <c r="U48" s="96">
        <v>3646.9</v>
      </c>
      <c r="V48" s="96">
        <v>3634.9</v>
      </c>
      <c r="W48" s="96">
        <v>3910.1</v>
      </c>
      <c r="X48" s="96">
        <v>4231.8999999999996</v>
      </c>
      <c r="Y48" s="96">
        <v>4284.6000000000004</v>
      </c>
      <c r="Z48" s="96">
        <v>3874.7</v>
      </c>
      <c r="AA48" s="128"/>
      <c r="AB48" s="121"/>
      <c r="AC48" s="121"/>
      <c r="AD48" s="121"/>
      <c r="AE48" s="121"/>
      <c r="AF48" s="121"/>
      <c r="AG48" s="121"/>
      <c r="AH48" s="121"/>
      <c r="AI48" s="121"/>
      <c r="AJ48" s="121"/>
      <c r="AK48" s="121"/>
      <c r="AL48" s="121"/>
      <c r="AM48" s="121"/>
      <c r="AN48" s="121"/>
      <c r="AO48" s="121"/>
      <c r="AP48" s="121"/>
      <c r="AQ48" s="121"/>
      <c r="AR48" s="121"/>
      <c r="AS48" s="121"/>
      <c r="AT48" s="121"/>
      <c r="AU48" s="121"/>
      <c r="AV48" s="121"/>
      <c r="AW48" s="121"/>
      <c r="AX48" s="121"/>
      <c r="AY48" s="121"/>
      <c r="AZ48" s="121"/>
      <c r="BA48" s="134"/>
      <c r="BB48" s="134"/>
      <c r="BC48" s="134"/>
      <c r="BD48" s="129"/>
      <c r="BE48" s="129"/>
      <c r="BF48" s="129"/>
      <c r="BG48" s="129"/>
      <c r="BH48" s="129"/>
      <c r="BI48" s="129"/>
      <c r="BJ48" s="129"/>
      <c r="BK48" s="129"/>
      <c r="BL48" s="129"/>
    </row>
    <row r="49" spans="1:64" x14ac:dyDescent="0.2">
      <c r="A49" s="9">
        <v>36</v>
      </c>
      <c r="B49" s="4" t="s">
        <v>654</v>
      </c>
      <c r="E49" s="62">
        <v>4.8</v>
      </c>
      <c r="F49" s="62">
        <v>6.2</v>
      </c>
      <c r="G49" s="62">
        <v>5.7</v>
      </c>
      <c r="H49" s="62">
        <v>4.7</v>
      </c>
      <c r="I49" s="62">
        <v>4.2</v>
      </c>
      <c r="J49" s="62">
        <v>4.7</v>
      </c>
      <c r="K49" s="62">
        <v>6.5</v>
      </c>
      <c r="L49" s="62">
        <v>8.4</v>
      </c>
      <c r="M49" s="62">
        <v>10.1</v>
      </c>
      <c r="N49" s="62">
        <v>9.6</v>
      </c>
      <c r="O49" s="62">
        <v>7.8</v>
      </c>
      <c r="P49" s="62">
        <v>6.9</v>
      </c>
      <c r="Q49" s="62">
        <v>6.7</v>
      </c>
      <c r="R49" s="62">
        <v>6.6</v>
      </c>
      <c r="S49" s="62">
        <v>8.8000000000000007</v>
      </c>
      <c r="T49" s="62">
        <v>10.3</v>
      </c>
      <c r="U49" s="62">
        <v>11.5</v>
      </c>
      <c r="V49" s="62">
        <v>15.4</v>
      </c>
      <c r="W49" s="62">
        <v>16.7</v>
      </c>
      <c r="X49" s="62">
        <v>18.8</v>
      </c>
      <c r="Y49" s="62">
        <v>20</v>
      </c>
      <c r="Z49" s="62">
        <v>13.8</v>
      </c>
      <c r="AA49" s="56"/>
      <c r="AB49" s="122"/>
      <c r="AC49" s="122"/>
      <c r="AD49" s="122"/>
      <c r="AE49" s="122"/>
      <c r="AF49" s="122"/>
      <c r="AG49" s="122"/>
      <c r="AH49" s="122"/>
      <c r="AI49" s="122"/>
      <c r="AJ49" s="122"/>
      <c r="AK49" s="122"/>
      <c r="AL49" s="122"/>
      <c r="AM49" s="122"/>
      <c r="AN49" s="122"/>
      <c r="AO49" s="122"/>
      <c r="AP49" s="122"/>
      <c r="AQ49" s="122"/>
      <c r="AR49" s="122"/>
      <c r="AS49" s="122"/>
      <c r="AT49" s="122"/>
      <c r="AU49" s="122"/>
      <c r="AV49" s="122"/>
      <c r="AW49" s="122"/>
      <c r="AX49" s="122"/>
      <c r="AY49" s="122"/>
      <c r="AZ49" s="122"/>
      <c r="BA49" s="60"/>
      <c r="BB49" s="60"/>
      <c r="BC49" s="60"/>
      <c r="BD49" s="63"/>
      <c r="BE49" s="63"/>
      <c r="BF49" s="63"/>
      <c r="BG49" s="63"/>
      <c r="BH49" s="63"/>
      <c r="BI49" s="63"/>
      <c r="BJ49" s="63"/>
      <c r="BK49" s="63"/>
      <c r="BL49" s="63"/>
    </row>
    <row r="50" spans="1:64" s="120" customFormat="1" x14ac:dyDescent="0.2">
      <c r="A50" s="126">
        <v>37</v>
      </c>
      <c r="B50" s="120" t="s">
        <v>49</v>
      </c>
      <c r="E50" s="136">
        <v>1595.3</v>
      </c>
      <c r="F50" s="136">
        <v>1881.8</v>
      </c>
      <c r="G50" s="136">
        <v>1756.5</v>
      </c>
      <c r="H50" s="136">
        <v>1796.9</v>
      </c>
      <c r="I50" s="136">
        <v>1955.2</v>
      </c>
      <c r="J50" s="136">
        <v>2292.3000000000002</v>
      </c>
      <c r="K50" s="136">
        <v>2635.9</v>
      </c>
      <c r="L50" s="136">
        <v>3012.4</v>
      </c>
      <c r="M50" s="136">
        <v>3274.4</v>
      </c>
      <c r="N50" s="136">
        <v>3441.3</v>
      </c>
      <c r="O50" s="136">
        <v>2703.1</v>
      </c>
      <c r="P50" s="136">
        <v>3112.6</v>
      </c>
      <c r="Q50" s="136">
        <v>3485.3</v>
      </c>
      <c r="R50" s="136">
        <v>3562.8</v>
      </c>
      <c r="S50" s="136">
        <v>3581.1</v>
      </c>
      <c r="T50" s="136">
        <v>3738.8</v>
      </c>
      <c r="U50" s="136">
        <v>3635.4</v>
      </c>
      <c r="V50" s="136">
        <v>3619.5</v>
      </c>
      <c r="W50" s="136">
        <v>3893.3</v>
      </c>
      <c r="X50" s="136">
        <v>4213</v>
      </c>
      <c r="Y50" s="136">
        <v>4264.6000000000004</v>
      </c>
      <c r="Z50" s="136">
        <v>3860.9</v>
      </c>
      <c r="AA50" s="128"/>
      <c r="AB50" s="121"/>
      <c r="AC50" s="121"/>
      <c r="AD50" s="121"/>
      <c r="AE50" s="121"/>
      <c r="AF50" s="121"/>
      <c r="AG50" s="121"/>
      <c r="AH50" s="121"/>
      <c r="AI50" s="121"/>
      <c r="AJ50" s="121"/>
      <c r="AK50" s="121"/>
      <c r="AL50" s="121"/>
      <c r="AM50" s="121"/>
      <c r="AN50" s="121"/>
      <c r="AO50" s="121"/>
      <c r="AP50" s="121"/>
      <c r="AQ50" s="121"/>
      <c r="AR50" s="121"/>
      <c r="AS50" s="121"/>
      <c r="AT50" s="121"/>
      <c r="AU50" s="121"/>
      <c r="AV50" s="121"/>
      <c r="AW50" s="121"/>
      <c r="AX50" s="121"/>
      <c r="AY50" s="121"/>
      <c r="AZ50" s="121"/>
      <c r="BA50" s="134"/>
      <c r="BB50" s="134"/>
      <c r="BC50" s="134"/>
      <c r="BD50" s="129"/>
      <c r="BE50" s="129"/>
      <c r="BF50" s="129"/>
      <c r="BG50" s="129"/>
      <c r="BH50" s="129"/>
      <c r="BI50" s="129"/>
      <c r="BJ50" s="129"/>
      <c r="BK50" s="129"/>
      <c r="BL50" s="129"/>
    </row>
    <row r="51" spans="1:64" x14ac:dyDescent="0.2">
      <c r="A51" s="9"/>
      <c r="E51" s="133"/>
      <c r="F51" s="133"/>
      <c r="G51" s="133"/>
      <c r="H51" s="133"/>
      <c r="I51" s="133"/>
      <c r="J51" s="133"/>
      <c r="K51" s="133"/>
      <c r="L51" s="133"/>
      <c r="M51" s="133"/>
      <c r="N51" s="133"/>
      <c r="O51" s="133"/>
      <c r="P51" s="133"/>
      <c r="Q51" s="133"/>
      <c r="R51" s="137"/>
      <c r="S51" s="137"/>
      <c r="T51" s="62"/>
      <c r="U51" s="50"/>
      <c r="V51" s="125"/>
      <c r="W51" s="62"/>
      <c r="X51" s="111"/>
      <c r="Y51" s="111"/>
      <c r="Z51" s="138"/>
      <c r="AA51" s="56"/>
      <c r="AB51" s="122"/>
      <c r="AC51" s="122"/>
      <c r="AD51" s="122"/>
      <c r="AE51" s="122"/>
      <c r="AF51" s="122"/>
      <c r="AG51" s="122"/>
      <c r="AH51" s="122"/>
      <c r="AI51" s="122"/>
      <c r="AJ51" s="122"/>
      <c r="AK51" s="122"/>
      <c r="AL51" s="122"/>
      <c r="AM51" s="122"/>
      <c r="AN51" s="122"/>
      <c r="AO51" s="122"/>
      <c r="AP51" s="122"/>
      <c r="AQ51" s="122"/>
      <c r="AR51" s="122"/>
      <c r="AS51" s="122"/>
      <c r="AT51" s="122"/>
      <c r="AU51" s="122"/>
      <c r="AV51" s="122"/>
      <c r="AW51" s="122"/>
      <c r="AX51" s="122"/>
      <c r="AY51" s="122"/>
      <c r="AZ51" s="122"/>
      <c r="BA51" s="60"/>
      <c r="BB51" s="60"/>
      <c r="BC51" s="60"/>
      <c r="BD51" s="63"/>
      <c r="BE51" s="63"/>
      <c r="BF51" s="63"/>
      <c r="BG51" s="63"/>
      <c r="BH51" s="63"/>
      <c r="BI51" s="63"/>
      <c r="BJ51" s="63"/>
      <c r="BK51" s="63"/>
      <c r="BL51" s="63"/>
    </row>
    <row r="52" spans="1:64" s="120" customFormat="1" x14ac:dyDescent="0.2">
      <c r="A52" s="126">
        <v>38</v>
      </c>
      <c r="B52" s="120" t="s">
        <v>38</v>
      </c>
      <c r="E52" s="136">
        <v>1285.5</v>
      </c>
      <c r="F52" s="136">
        <v>1508.7</v>
      </c>
      <c r="G52" s="136">
        <v>1389.6</v>
      </c>
      <c r="H52" s="136">
        <v>1451.6</v>
      </c>
      <c r="I52" s="136">
        <v>1603.9</v>
      </c>
      <c r="J52" s="136">
        <v>1884.5</v>
      </c>
      <c r="K52" s="136">
        <v>2133.5</v>
      </c>
      <c r="L52" s="136">
        <v>2382.5</v>
      </c>
      <c r="M52" s="136">
        <v>2504.5</v>
      </c>
      <c r="N52" s="136">
        <v>2699.7</v>
      </c>
      <c r="O52" s="136">
        <v>2099.6999999999998</v>
      </c>
      <c r="P52" s="136">
        <v>2533</v>
      </c>
      <c r="Q52" s="136">
        <v>2876.3</v>
      </c>
      <c r="R52" s="136">
        <v>2946.1</v>
      </c>
      <c r="S52" s="136">
        <v>2944.1</v>
      </c>
      <c r="T52" s="136">
        <v>3064.1</v>
      </c>
      <c r="U52" s="136">
        <v>2937.6</v>
      </c>
      <c r="V52" s="136">
        <v>2882</v>
      </c>
      <c r="W52" s="136">
        <v>3096.3</v>
      </c>
      <c r="X52" s="136">
        <v>3336.1</v>
      </c>
      <c r="Y52" s="136">
        <v>3317.6</v>
      </c>
      <c r="Z52" s="136">
        <v>2976.5</v>
      </c>
      <c r="AA52" s="128"/>
      <c r="AB52" s="121"/>
      <c r="AC52" s="121"/>
      <c r="AD52" s="121"/>
      <c r="AE52" s="121"/>
      <c r="AF52" s="121"/>
      <c r="AG52" s="121"/>
      <c r="AH52" s="121"/>
      <c r="AI52" s="121"/>
      <c r="AJ52" s="121"/>
      <c r="AK52" s="121"/>
      <c r="AL52" s="121"/>
      <c r="AM52" s="121"/>
      <c r="AN52" s="121"/>
      <c r="AO52" s="121"/>
      <c r="AP52" s="121"/>
      <c r="AQ52" s="121"/>
      <c r="AR52" s="121"/>
      <c r="AS52" s="121"/>
      <c r="AT52" s="121"/>
      <c r="AU52" s="121"/>
      <c r="AV52" s="121"/>
      <c r="AW52" s="121"/>
      <c r="AX52" s="121"/>
      <c r="AY52" s="121"/>
      <c r="AZ52" s="121"/>
      <c r="BA52" s="134"/>
      <c r="BB52" s="134"/>
      <c r="BC52" s="134"/>
      <c r="BD52" s="129"/>
      <c r="BE52" s="129"/>
      <c r="BF52" s="129"/>
      <c r="BG52" s="129"/>
      <c r="BH52" s="129"/>
      <c r="BI52" s="129"/>
      <c r="BJ52" s="129"/>
      <c r="BK52" s="129"/>
      <c r="BL52" s="129"/>
    </row>
    <row r="53" spans="1:64" x14ac:dyDescent="0.2">
      <c r="A53" s="9"/>
      <c r="E53" s="96"/>
      <c r="F53" s="96"/>
      <c r="G53" s="96"/>
      <c r="H53" s="96"/>
      <c r="I53" s="96"/>
      <c r="J53" s="96"/>
      <c r="K53" s="96"/>
      <c r="L53" s="96"/>
      <c r="M53" s="96"/>
      <c r="N53" s="96"/>
      <c r="O53" s="96"/>
      <c r="P53" s="96"/>
      <c r="Q53" s="96"/>
      <c r="R53" s="62"/>
      <c r="S53" s="62"/>
      <c r="T53" s="62"/>
      <c r="U53" s="50"/>
      <c r="V53" s="125"/>
      <c r="W53" s="62"/>
      <c r="X53" s="111"/>
      <c r="Y53" s="111"/>
      <c r="Z53" s="138"/>
      <c r="AA53" s="56"/>
      <c r="AB53" s="122"/>
      <c r="AC53" s="122"/>
      <c r="AD53" s="122"/>
      <c r="AE53" s="122"/>
      <c r="AF53" s="122"/>
      <c r="AG53" s="122"/>
      <c r="AH53" s="122"/>
      <c r="AI53" s="122"/>
      <c r="AJ53" s="122"/>
      <c r="AK53" s="122"/>
      <c r="AL53" s="122"/>
      <c r="AM53" s="122"/>
      <c r="AN53" s="122"/>
      <c r="AO53" s="122"/>
      <c r="AP53" s="122"/>
      <c r="AQ53" s="122"/>
      <c r="AR53" s="122"/>
      <c r="AS53" s="122"/>
      <c r="AT53" s="122"/>
      <c r="AU53" s="122"/>
      <c r="AV53" s="122"/>
      <c r="AW53" s="122"/>
      <c r="AX53" s="122"/>
      <c r="AY53" s="122"/>
      <c r="AZ53" s="122"/>
      <c r="BA53" s="60"/>
      <c r="BB53" s="60"/>
      <c r="BC53" s="60"/>
      <c r="BD53" s="63"/>
      <c r="BE53" s="63"/>
      <c r="BF53" s="63"/>
      <c r="BG53" s="63"/>
      <c r="BH53" s="63"/>
      <c r="BI53" s="63"/>
      <c r="BJ53" s="63"/>
      <c r="BK53" s="63"/>
      <c r="BL53" s="63"/>
    </row>
    <row r="54" spans="1:64" s="120" customFormat="1" x14ac:dyDescent="0.2">
      <c r="A54" s="126">
        <v>39</v>
      </c>
      <c r="B54" s="120" t="s">
        <v>93</v>
      </c>
      <c r="E54" s="96">
        <v>1232.3</v>
      </c>
      <c r="F54" s="96">
        <v>1452.7</v>
      </c>
      <c r="G54" s="96">
        <v>1375.7</v>
      </c>
      <c r="H54" s="96">
        <v>1406.8</v>
      </c>
      <c r="I54" s="96">
        <v>1524.4</v>
      </c>
      <c r="J54" s="96">
        <v>1779</v>
      </c>
      <c r="K54" s="96">
        <v>2008</v>
      </c>
      <c r="L54" s="96">
        <v>2227.5</v>
      </c>
      <c r="M54" s="96">
        <v>2371.8000000000002</v>
      </c>
      <c r="N54" s="96">
        <v>2561.9</v>
      </c>
      <c r="O54" s="96">
        <v>1987.6</v>
      </c>
      <c r="P54" s="96">
        <v>2375.4</v>
      </c>
      <c r="Q54" s="96">
        <v>2698.1</v>
      </c>
      <c r="R54" s="96">
        <v>2773.4</v>
      </c>
      <c r="S54" s="96">
        <v>2760</v>
      </c>
      <c r="T54" s="96">
        <v>2876.6</v>
      </c>
      <c r="U54" s="96">
        <v>2771.5</v>
      </c>
      <c r="V54" s="96">
        <v>2719.8</v>
      </c>
      <c r="W54" s="96">
        <v>2903.5</v>
      </c>
      <c r="X54" s="96">
        <v>3119.6</v>
      </c>
      <c r="Y54" s="96">
        <v>3104.7</v>
      </c>
      <c r="Z54" s="96">
        <v>2811.1</v>
      </c>
      <c r="AA54" s="128"/>
      <c r="AB54" s="121"/>
      <c r="AC54" s="121"/>
      <c r="AD54" s="121"/>
      <c r="AE54" s="121"/>
      <c r="AF54" s="121"/>
      <c r="AG54" s="121"/>
      <c r="AH54" s="121"/>
      <c r="AI54" s="121"/>
      <c r="AJ54" s="121"/>
      <c r="AK54" s="121"/>
      <c r="AL54" s="121"/>
      <c r="AM54" s="121"/>
      <c r="AN54" s="121"/>
      <c r="AO54" s="121"/>
      <c r="AP54" s="121"/>
      <c r="AQ54" s="121"/>
      <c r="AR54" s="121"/>
      <c r="AS54" s="121"/>
      <c r="AT54" s="121"/>
      <c r="AU54" s="121"/>
      <c r="AV54" s="121"/>
      <c r="AW54" s="121"/>
      <c r="AX54" s="121"/>
      <c r="AY54" s="121"/>
      <c r="AZ54" s="121"/>
      <c r="BA54" s="134"/>
      <c r="BB54" s="134"/>
      <c r="BC54" s="134"/>
      <c r="BD54" s="129"/>
      <c r="BE54" s="129"/>
      <c r="BF54" s="129"/>
      <c r="BG54" s="129"/>
      <c r="BH54" s="129"/>
      <c r="BI54" s="129"/>
      <c r="BJ54" s="129"/>
      <c r="BK54" s="129"/>
      <c r="BL54" s="129"/>
    </row>
    <row r="55" spans="1:64" x14ac:dyDescent="0.2">
      <c r="A55" s="9">
        <v>40</v>
      </c>
      <c r="B55" s="6" t="s">
        <v>94</v>
      </c>
      <c r="E55" s="62">
        <v>1035.5999999999999</v>
      </c>
      <c r="F55" s="62">
        <v>1231.7</v>
      </c>
      <c r="G55" s="62">
        <v>1153.7</v>
      </c>
      <c r="H55" s="62">
        <v>1173.3</v>
      </c>
      <c r="I55" s="62">
        <v>1272.0999999999999</v>
      </c>
      <c r="J55" s="62">
        <v>1488.3</v>
      </c>
      <c r="K55" s="62">
        <v>1695.8</v>
      </c>
      <c r="L55" s="62">
        <v>1878.2</v>
      </c>
      <c r="M55" s="62">
        <v>1986.3</v>
      </c>
      <c r="N55" s="62">
        <v>2141.3000000000002</v>
      </c>
      <c r="O55" s="62">
        <v>1580</v>
      </c>
      <c r="P55" s="62">
        <v>1939</v>
      </c>
      <c r="Q55" s="62">
        <v>2239.9</v>
      </c>
      <c r="R55" s="62">
        <v>2303.6999999999998</v>
      </c>
      <c r="S55" s="62">
        <v>2294.1999999999998</v>
      </c>
      <c r="T55" s="62">
        <v>2385.5</v>
      </c>
      <c r="U55" s="62">
        <v>2273.1999999999998</v>
      </c>
      <c r="V55" s="62">
        <v>2207.1999999999998</v>
      </c>
      <c r="W55" s="62">
        <v>2356.3000000000002</v>
      </c>
      <c r="X55" s="62">
        <v>2555.6999999999998</v>
      </c>
      <c r="Y55" s="62">
        <v>2513.6</v>
      </c>
      <c r="Z55" s="62">
        <v>2350.8000000000002</v>
      </c>
      <c r="AA55" s="56"/>
      <c r="AB55" s="122"/>
      <c r="AC55" s="122"/>
      <c r="AD55" s="122"/>
      <c r="AE55" s="122"/>
      <c r="AF55" s="122"/>
      <c r="AG55" s="122"/>
      <c r="AH55" s="122"/>
      <c r="AI55" s="122"/>
      <c r="AJ55" s="122"/>
      <c r="AK55" s="122"/>
      <c r="AL55" s="122"/>
      <c r="AM55" s="122"/>
      <c r="AN55" s="122"/>
      <c r="AO55" s="122"/>
      <c r="AP55" s="122"/>
      <c r="AQ55" s="122"/>
      <c r="AR55" s="122"/>
      <c r="AS55" s="122"/>
      <c r="AT55" s="122"/>
      <c r="AU55" s="122"/>
      <c r="AV55" s="122"/>
      <c r="AW55" s="122"/>
      <c r="AX55" s="122"/>
      <c r="AY55" s="122"/>
      <c r="AZ55" s="122"/>
      <c r="BA55" s="60"/>
      <c r="BB55" s="60"/>
      <c r="BC55" s="60"/>
      <c r="BD55" s="63"/>
      <c r="BE55" s="63"/>
      <c r="BF55" s="63"/>
      <c r="BG55" s="63"/>
      <c r="BH55" s="63"/>
      <c r="BI55" s="63"/>
      <c r="BJ55" s="63"/>
      <c r="BK55" s="63"/>
      <c r="BL55" s="63"/>
    </row>
    <row r="56" spans="1:64" x14ac:dyDescent="0.2">
      <c r="A56" s="9">
        <v>41</v>
      </c>
      <c r="B56" s="4" t="s">
        <v>95</v>
      </c>
      <c r="E56" s="62">
        <v>196.7</v>
      </c>
      <c r="F56" s="62">
        <v>220.9</v>
      </c>
      <c r="G56" s="62">
        <v>222</v>
      </c>
      <c r="H56" s="62">
        <v>233.5</v>
      </c>
      <c r="I56" s="62">
        <v>252.3</v>
      </c>
      <c r="J56" s="62">
        <v>290.60000000000002</v>
      </c>
      <c r="K56" s="62">
        <v>312.2</v>
      </c>
      <c r="L56" s="62">
        <v>349.3</v>
      </c>
      <c r="M56" s="62">
        <v>385.5</v>
      </c>
      <c r="N56" s="62">
        <v>420.7</v>
      </c>
      <c r="O56" s="62">
        <v>407.5</v>
      </c>
      <c r="P56" s="62">
        <v>436.5</v>
      </c>
      <c r="Q56" s="62">
        <v>458.2</v>
      </c>
      <c r="R56" s="62">
        <v>469.6</v>
      </c>
      <c r="S56" s="62">
        <v>465.7</v>
      </c>
      <c r="T56" s="62">
        <v>491.1</v>
      </c>
      <c r="U56" s="62">
        <v>498.2</v>
      </c>
      <c r="V56" s="62">
        <v>512.6</v>
      </c>
      <c r="W56" s="62">
        <v>547.20000000000005</v>
      </c>
      <c r="X56" s="62">
        <v>563.9</v>
      </c>
      <c r="Y56" s="62">
        <v>591.1</v>
      </c>
      <c r="Z56" s="62">
        <v>460.3</v>
      </c>
      <c r="AA56" s="56"/>
      <c r="AB56" s="122"/>
      <c r="AC56" s="122"/>
      <c r="AD56" s="122"/>
      <c r="AE56" s="122"/>
      <c r="AF56" s="122"/>
      <c r="AG56" s="122"/>
      <c r="AH56" s="122"/>
      <c r="AI56" s="122"/>
      <c r="AJ56" s="122"/>
      <c r="AK56" s="122"/>
      <c r="AL56" s="122"/>
      <c r="AM56" s="122"/>
      <c r="AN56" s="122"/>
      <c r="AO56" s="122"/>
      <c r="AP56" s="122"/>
      <c r="AQ56" s="122"/>
      <c r="AR56" s="122"/>
      <c r="AS56" s="122"/>
      <c r="AT56" s="122"/>
      <c r="AU56" s="122"/>
      <c r="AV56" s="122"/>
      <c r="AW56" s="122"/>
      <c r="AX56" s="122"/>
      <c r="AY56" s="122"/>
      <c r="AZ56" s="122"/>
      <c r="BA56" s="60"/>
      <c r="BB56" s="60"/>
      <c r="BC56" s="60"/>
      <c r="BD56" s="63"/>
      <c r="BE56" s="63"/>
      <c r="BF56" s="63"/>
      <c r="BG56" s="63"/>
      <c r="BH56" s="63"/>
      <c r="BI56" s="63"/>
      <c r="BJ56" s="63"/>
      <c r="BK56" s="63"/>
      <c r="BL56" s="63"/>
    </row>
    <row r="57" spans="1:64" x14ac:dyDescent="0.2">
      <c r="A57" s="9">
        <v>42</v>
      </c>
      <c r="B57" s="4" t="s">
        <v>13</v>
      </c>
      <c r="E57" s="62">
        <v>799.5</v>
      </c>
      <c r="F57" s="62">
        <v>947.7</v>
      </c>
      <c r="G57" s="62">
        <v>885.6</v>
      </c>
      <c r="H57" s="62">
        <v>901.7</v>
      </c>
      <c r="I57" s="62">
        <v>984.6</v>
      </c>
      <c r="J57" s="62">
        <v>1175.5999999999999</v>
      </c>
      <c r="K57" s="62">
        <v>1333.8</v>
      </c>
      <c r="L57" s="62">
        <v>1500.4</v>
      </c>
      <c r="M57" s="62">
        <v>1588.1</v>
      </c>
      <c r="N57" s="62">
        <v>1731</v>
      </c>
      <c r="O57" s="62">
        <v>1253.9000000000001</v>
      </c>
      <c r="P57" s="62">
        <v>1574.7</v>
      </c>
      <c r="Q57" s="62">
        <v>1799.3</v>
      </c>
      <c r="R57" s="62">
        <v>1829.9</v>
      </c>
      <c r="S57" s="62">
        <v>1779.4</v>
      </c>
      <c r="T57" s="62">
        <v>1837.3</v>
      </c>
      <c r="U57" s="62">
        <v>1751.5</v>
      </c>
      <c r="V57" s="62">
        <v>1712.7</v>
      </c>
      <c r="W57" s="62">
        <v>1872.2</v>
      </c>
      <c r="X57" s="62">
        <v>2000.6</v>
      </c>
      <c r="Y57" s="62">
        <v>1985.7</v>
      </c>
      <c r="Z57" s="47" t="s">
        <v>22</v>
      </c>
      <c r="AA57" s="56"/>
      <c r="AB57" s="122"/>
      <c r="AC57" s="122"/>
      <c r="AD57" s="122"/>
      <c r="AE57" s="122"/>
      <c r="AF57" s="122"/>
      <c r="AG57" s="122"/>
      <c r="AH57" s="122"/>
      <c r="AI57" s="122"/>
      <c r="AJ57" s="122"/>
      <c r="AK57" s="122"/>
      <c r="AL57" s="122"/>
      <c r="AM57" s="122"/>
      <c r="AN57" s="122"/>
      <c r="AO57" s="122"/>
      <c r="AP57" s="122"/>
      <c r="AQ57" s="122"/>
      <c r="AR57" s="122"/>
      <c r="AS57" s="122"/>
      <c r="AT57" s="122"/>
      <c r="AU57" s="122"/>
      <c r="AV57" s="122"/>
      <c r="AW57" s="47"/>
      <c r="AX57" s="122"/>
      <c r="AY57" s="122"/>
      <c r="AZ57" s="122"/>
      <c r="BA57" s="60"/>
      <c r="BB57" s="60"/>
      <c r="BC57" s="60"/>
      <c r="BD57" s="63"/>
      <c r="BE57" s="63"/>
      <c r="BF57" s="63"/>
      <c r="BG57" s="63"/>
      <c r="BH57" s="63"/>
      <c r="BI57" s="63"/>
      <c r="BJ57" s="63"/>
      <c r="BK57" s="63"/>
      <c r="BL57" s="63"/>
    </row>
    <row r="58" spans="1:64" ht="14.25" x14ac:dyDescent="0.2">
      <c r="A58" s="9">
        <v>43</v>
      </c>
      <c r="B58" s="4" t="s">
        <v>53</v>
      </c>
      <c r="E58" s="62">
        <v>638.70000000000005</v>
      </c>
      <c r="F58" s="62">
        <v>767</v>
      </c>
      <c r="G58" s="62">
        <v>705.1</v>
      </c>
      <c r="H58" s="62">
        <v>713.5</v>
      </c>
      <c r="I58" s="62">
        <v>779.7</v>
      </c>
      <c r="J58" s="62">
        <v>936.8</v>
      </c>
      <c r="K58" s="62">
        <v>1080.8</v>
      </c>
      <c r="L58" s="62">
        <v>1219.0999999999999</v>
      </c>
      <c r="M58" s="62">
        <v>1279.8</v>
      </c>
      <c r="N58" s="62">
        <v>1398.3</v>
      </c>
      <c r="O58" s="62">
        <v>936.8</v>
      </c>
      <c r="P58" s="62">
        <v>1237.3</v>
      </c>
      <c r="Q58" s="62">
        <v>1455.7</v>
      </c>
      <c r="R58" s="62">
        <v>1481.4</v>
      </c>
      <c r="S58" s="62">
        <v>1445.9</v>
      </c>
      <c r="T58" s="62">
        <v>1489.4</v>
      </c>
      <c r="U58" s="62">
        <v>1402.6</v>
      </c>
      <c r="V58" s="62">
        <v>1359.8</v>
      </c>
      <c r="W58" s="62">
        <v>1497</v>
      </c>
      <c r="X58" s="62">
        <v>1603.2</v>
      </c>
      <c r="Y58" s="62">
        <v>1562.1</v>
      </c>
      <c r="Z58" s="47" t="s">
        <v>22</v>
      </c>
      <c r="AA58" s="56"/>
      <c r="AB58" s="122"/>
      <c r="AC58" s="122"/>
      <c r="AD58" s="122"/>
      <c r="AE58" s="122"/>
      <c r="AF58" s="122"/>
      <c r="AG58" s="122"/>
      <c r="AH58" s="122"/>
      <c r="AI58" s="122"/>
      <c r="AJ58" s="122"/>
      <c r="AK58" s="122"/>
      <c r="AL58" s="122"/>
      <c r="AM58" s="122"/>
      <c r="AN58" s="122"/>
      <c r="AO58" s="122"/>
      <c r="AP58" s="122"/>
      <c r="AQ58" s="122"/>
      <c r="AR58" s="122"/>
      <c r="AS58" s="122"/>
      <c r="AT58" s="122"/>
      <c r="AU58" s="122"/>
      <c r="AV58" s="122"/>
      <c r="AW58" s="139"/>
      <c r="AX58" s="122"/>
      <c r="AY58" s="122"/>
      <c r="AZ58" s="122"/>
      <c r="BA58" s="60"/>
      <c r="BB58" s="60"/>
      <c r="BC58" s="60"/>
      <c r="BD58" s="63"/>
      <c r="BE58" s="63"/>
      <c r="BF58" s="63"/>
      <c r="BG58" s="63"/>
      <c r="BH58" s="63"/>
      <c r="BI58" s="63"/>
      <c r="BJ58" s="63"/>
      <c r="BK58" s="63"/>
      <c r="BL58" s="63"/>
    </row>
    <row r="59" spans="1:64" x14ac:dyDescent="0.2">
      <c r="A59" s="9">
        <v>44</v>
      </c>
      <c r="B59" s="4" t="s">
        <v>14</v>
      </c>
      <c r="E59" s="62">
        <v>160.80000000000001</v>
      </c>
      <c r="F59" s="62">
        <v>180.7</v>
      </c>
      <c r="G59" s="62">
        <v>180.6</v>
      </c>
      <c r="H59" s="62">
        <v>188.2</v>
      </c>
      <c r="I59" s="62">
        <v>204.9</v>
      </c>
      <c r="J59" s="62">
        <v>238.8</v>
      </c>
      <c r="K59" s="62">
        <v>253</v>
      </c>
      <c r="L59" s="62">
        <v>281.3</v>
      </c>
      <c r="M59" s="62">
        <v>308.3</v>
      </c>
      <c r="N59" s="62">
        <v>332.7</v>
      </c>
      <c r="O59" s="62">
        <v>317.2</v>
      </c>
      <c r="P59" s="62">
        <v>337.4</v>
      </c>
      <c r="Q59" s="62">
        <v>343.6</v>
      </c>
      <c r="R59" s="62">
        <v>348.5</v>
      </c>
      <c r="S59" s="62">
        <v>333.5</v>
      </c>
      <c r="T59" s="62">
        <v>347.9</v>
      </c>
      <c r="U59" s="62">
        <v>348.9</v>
      </c>
      <c r="V59" s="62">
        <v>352.9</v>
      </c>
      <c r="W59" s="62">
        <v>375.1</v>
      </c>
      <c r="X59" s="62">
        <v>397.4</v>
      </c>
      <c r="Y59" s="62">
        <v>423.6</v>
      </c>
      <c r="Z59" s="62">
        <v>295.39999999999998</v>
      </c>
      <c r="AA59" s="56"/>
      <c r="AB59" s="122"/>
      <c r="AC59" s="122"/>
      <c r="AD59" s="122"/>
      <c r="AE59" s="122"/>
      <c r="AF59" s="122"/>
      <c r="AG59" s="122"/>
      <c r="AH59" s="122"/>
      <c r="AI59" s="122"/>
      <c r="AJ59" s="122"/>
      <c r="AK59" s="122"/>
      <c r="AL59" s="122"/>
      <c r="AM59" s="122"/>
      <c r="AN59" s="122"/>
      <c r="AO59" s="122"/>
      <c r="AP59" s="122"/>
      <c r="AQ59" s="122"/>
      <c r="AR59" s="122"/>
      <c r="AS59" s="122"/>
      <c r="AT59" s="122"/>
      <c r="AU59" s="122"/>
      <c r="AV59" s="122"/>
      <c r="AW59" s="122"/>
      <c r="AX59" s="122"/>
      <c r="AY59" s="122"/>
      <c r="AZ59" s="122"/>
      <c r="BA59" s="60"/>
      <c r="BB59" s="60"/>
      <c r="BC59" s="60"/>
      <c r="BD59" s="63"/>
      <c r="BE59" s="63"/>
      <c r="BF59" s="63"/>
      <c r="BG59" s="63"/>
      <c r="BH59" s="63"/>
      <c r="BI59" s="63"/>
      <c r="BJ59" s="63"/>
      <c r="BK59" s="63"/>
      <c r="BL59" s="63"/>
    </row>
    <row r="60" spans="1:64" x14ac:dyDescent="0.2">
      <c r="A60" s="9">
        <v>45</v>
      </c>
      <c r="B60" s="4" t="s">
        <v>15</v>
      </c>
      <c r="E60" s="62">
        <v>432.8</v>
      </c>
      <c r="F60" s="62">
        <v>505</v>
      </c>
      <c r="G60" s="62">
        <v>490.1</v>
      </c>
      <c r="H60" s="62">
        <v>505.1</v>
      </c>
      <c r="I60" s="62">
        <v>539.9</v>
      </c>
      <c r="J60" s="62">
        <v>603.29999999999995</v>
      </c>
      <c r="K60" s="62">
        <v>674.2</v>
      </c>
      <c r="L60" s="62">
        <v>727.1</v>
      </c>
      <c r="M60" s="62">
        <v>783.7</v>
      </c>
      <c r="N60" s="62">
        <v>831</v>
      </c>
      <c r="O60" s="62">
        <v>733.6</v>
      </c>
      <c r="P60" s="62">
        <v>800.7</v>
      </c>
      <c r="Q60" s="62">
        <v>898.7</v>
      </c>
      <c r="R60" s="62">
        <v>943.4</v>
      </c>
      <c r="S60" s="62">
        <v>980.5</v>
      </c>
      <c r="T60" s="62">
        <v>1039.3</v>
      </c>
      <c r="U60" s="62">
        <v>1020</v>
      </c>
      <c r="V60" s="62">
        <v>1007.1</v>
      </c>
      <c r="W60" s="62">
        <v>1031.4000000000001</v>
      </c>
      <c r="X60" s="62">
        <v>1118.9000000000001</v>
      </c>
      <c r="Y60" s="62">
        <v>1119.0999999999999</v>
      </c>
      <c r="Z60" s="47" t="s">
        <v>22</v>
      </c>
      <c r="AA60" s="56"/>
      <c r="AB60" s="122"/>
      <c r="AC60" s="122"/>
      <c r="AD60" s="122"/>
      <c r="AE60" s="122"/>
      <c r="AF60" s="122"/>
      <c r="AG60" s="122"/>
      <c r="AH60" s="122"/>
      <c r="AI60" s="122"/>
      <c r="AJ60" s="122"/>
      <c r="AK60" s="122"/>
      <c r="AL60" s="122"/>
      <c r="AM60" s="122"/>
      <c r="AN60" s="122"/>
      <c r="AO60" s="122"/>
      <c r="AP60" s="122"/>
      <c r="AQ60" s="122"/>
      <c r="AR60" s="122"/>
      <c r="AS60" s="122"/>
      <c r="AT60" s="122"/>
      <c r="AU60" s="122"/>
      <c r="AV60" s="122"/>
      <c r="AW60" s="47"/>
      <c r="AX60" s="122"/>
      <c r="AY60" s="122"/>
      <c r="AZ60" s="122"/>
      <c r="BA60" s="60"/>
      <c r="BB60" s="60"/>
      <c r="BC60" s="60"/>
      <c r="BD60" s="63"/>
      <c r="BE60" s="63"/>
      <c r="BF60" s="63"/>
      <c r="BG60" s="63"/>
      <c r="BH60" s="63"/>
      <c r="BI60" s="63"/>
      <c r="BJ60" s="63"/>
      <c r="BK60" s="63"/>
      <c r="BL60" s="63"/>
    </row>
    <row r="61" spans="1:64" ht="14.25" x14ac:dyDescent="0.2">
      <c r="A61" s="9">
        <v>46</v>
      </c>
      <c r="B61" s="4" t="s">
        <v>53</v>
      </c>
      <c r="E61" s="62">
        <v>396.8</v>
      </c>
      <c r="F61" s="62">
        <v>464.7</v>
      </c>
      <c r="G61" s="62">
        <v>448.6</v>
      </c>
      <c r="H61" s="62">
        <v>459.8</v>
      </c>
      <c r="I61" s="62">
        <v>492.4</v>
      </c>
      <c r="J61" s="62">
        <v>551.5</v>
      </c>
      <c r="K61" s="62">
        <v>615</v>
      </c>
      <c r="L61" s="62">
        <v>659.1</v>
      </c>
      <c r="M61" s="62">
        <v>706.5</v>
      </c>
      <c r="N61" s="62">
        <v>743</v>
      </c>
      <c r="O61" s="62">
        <v>643.20000000000005</v>
      </c>
      <c r="P61" s="62">
        <v>701.6</v>
      </c>
      <c r="Q61" s="62">
        <v>784.2</v>
      </c>
      <c r="R61" s="62">
        <v>822.3</v>
      </c>
      <c r="S61" s="62">
        <v>848.3</v>
      </c>
      <c r="T61" s="62">
        <v>896.1</v>
      </c>
      <c r="U61" s="62">
        <v>870.7</v>
      </c>
      <c r="V61" s="62">
        <v>847.4</v>
      </c>
      <c r="W61" s="62">
        <v>859.3</v>
      </c>
      <c r="X61" s="62">
        <v>952.4</v>
      </c>
      <c r="Y61" s="62">
        <v>951.5</v>
      </c>
      <c r="Z61" s="47" t="s">
        <v>22</v>
      </c>
      <c r="AA61" s="56"/>
      <c r="AB61" s="122"/>
      <c r="AC61" s="122"/>
      <c r="AD61" s="122"/>
      <c r="AE61" s="122"/>
      <c r="AF61" s="122"/>
      <c r="AG61" s="122"/>
      <c r="AH61" s="122"/>
      <c r="AI61" s="122"/>
      <c r="AJ61" s="122"/>
      <c r="AK61" s="122"/>
      <c r="AL61" s="122"/>
      <c r="AM61" s="122"/>
      <c r="AN61" s="122"/>
      <c r="AO61" s="122"/>
      <c r="AP61" s="122"/>
      <c r="AQ61" s="122"/>
      <c r="AR61" s="122"/>
      <c r="AS61" s="122"/>
      <c r="AT61" s="122"/>
      <c r="AU61" s="122"/>
      <c r="AV61" s="122"/>
      <c r="AW61" s="139"/>
      <c r="AX61" s="122"/>
      <c r="AY61" s="122"/>
      <c r="AZ61" s="122"/>
      <c r="BA61" s="60"/>
      <c r="BB61" s="60"/>
      <c r="BC61" s="60"/>
      <c r="BD61" s="63"/>
      <c r="BE61" s="63"/>
      <c r="BF61" s="63"/>
      <c r="BG61" s="63"/>
      <c r="BH61" s="63"/>
      <c r="BI61" s="63"/>
      <c r="BJ61" s="63"/>
      <c r="BK61" s="63"/>
      <c r="BL61" s="63"/>
    </row>
    <row r="62" spans="1:64" x14ac:dyDescent="0.2">
      <c r="A62" s="9">
        <v>47</v>
      </c>
      <c r="B62" s="4" t="s">
        <v>16</v>
      </c>
      <c r="E62" s="62">
        <v>36</v>
      </c>
      <c r="F62" s="62">
        <v>40.200000000000003</v>
      </c>
      <c r="G62" s="62">
        <v>41.5</v>
      </c>
      <c r="H62" s="62">
        <v>45.3</v>
      </c>
      <c r="I62" s="62">
        <v>47.4</v>
      </c>
      <c r="J62" s="62">
        <v>51.8</v>
      </c>
      <c r="K62" s="62">
        <v>59.3</v>
      </c>
      <c r="L62" s="62">
        <v>68</v>
      </c>
      <c r="M62" s="62">
        <v>77.2</v>
      </c>
      <c r="N62" s="62">
        <v>87.9</v>
      </c>
      <c r="O62" s="62">
        <v>90.4</v>
      </c>
      <c r="P62" s="62">
        <v>99.1</v>
      </c>
      <c r="Q62" s="62">
        <v>114.6</v>
      </c>
      <c r="R62" s="62">
        <v>121.1</v>
      </c>
      <c r="S62" s="62">
        <v>132.19999999999999</v>
      </c>
      <c r="T62" s="62">
        <v>143.19999999999999</v>
      </c>
      <c r="U62" s="62">
        <v>149.30000000000001</v>
      </c>
      <c r="V62" s="62">
        <v>159.69999999999999</v>
      </c>
      <c r="W62" s="62">
        <v>172.1</v>
      </c>
      <c r="X62" s="62">
        <v>166.5</v>
      </c>
      <c r="Y62" s="62">
        <v>167.6</v>
      </c>
      <c r="Z62" s="62">
        <v>164.9</v>
      </c>
      <c r="AA62" s="56"/>
      <c r="AB62" s="122"/>
      <c r="AC62" s="122"/>
      <c r="AD62" s="122"/>
      <c r="AE62" s="122"/>
      <c r="AF62" s="122"/>
      <c r="AG62" s="122"/>
      <c r="AH62" s="122"/>
      <c r="AI62" s="122"/>
      <c r="AJ62" s="122"/>
      <c r="AK62" s="122"/>
      <c r="AL62" s="122"/>
      <c r="AM62" s="122"/>
      <c r="AN62" s="122"/>
      <c r="AO62" s="122"/>
      <c r="AP62" s="122"/>
      <c r="AQ62" s="122"/>
      <c r="AR62" s="122"/>
      <c r="AS62" s="122"/>
      <c r="AT62" s="122"/>
      <c r="AU62" s="122"/>
      <c r="AV62" s="122"/>
      <c r="AW62" s="122"/>
      <c r="AX62" s="122"/>
      <c r="AY62" s="122"/>
      <c r="AZ62" s="122"/>
      <c r="BA62" s="60"/>
      <c r="BB62" s="60"/>
      <c r="BC62" s="60"/>
      <c r="BD62" s="63"/>
      <c r="BE62" s="63"/>
      <c r="BF62" s="63"/>
      <c r="BG62" s="63"/>
      <c r="BH62" s="63"/>
      <c r="BI62" s="63"/>
      <c r="BJ62" s="63"/>
      <c r="BK62" s="63"/>
      <c r="BL62" s="63"/>
    </row>
    <row r="63" spans="1:64" x14ac:dyDescent="0.2">
      <c r="A63" s="9">
        <v>48</v>
      </c>
      <c r="B63" s="4" t="s">
        <v>17</v>
      </c>
      <c r="E63" s="62">
        <v>167</v>
      </c>
      <c r="F63" s="62">
        <v>191.2</v>
      </c>
      <c r="G63" s="62">
        <v>182.2</v>
      </c>
      <c r="H63" s="62">
        <v>182</v>
      </c>
      <c r="I63" s="62">
        <v>192.6</v>
      </c>
      <c r="J63" s="62">
        <v>218.8</v>
      </c>
      <c r="K63" s="62">
        <v>245</v>
      </c>
      <c r="L63" s="62">
        <v>286.2</v>
      </c>
      <c r="M63" s="62">
        <v>311.10000000000002</v>
      </c>
      <c r="N63" s="62">
        <v>321.60000000000002</v>
      </c>
      <c r="O63" s="62">
        <v>285.39999999999998</v>
      </c>
      <c r="P63" s="62">
        <v>328.4</v>
      </c>
      <c r="Q63" s="62">
        <v>391.9</v>
      </c>
      <c r="R63" s="62">
        <v>412.2</v>
      </c>
      <c r="S63" s="62">
        <v>418.6</v>
      </c>
      <c r="T63" s="62">
        <v>475.5</v>
      </c>
      <c r="U63" s="62">
        <v>446.6</v>
      </c>
      <c r="V63" s="62">
        <v>459.1</v>
      </c>
      <c r="W63" s="62">
        <v>447.4</v>
      </c>
      <c r="X63" s="62">
        <v>501.9</v>
      </c>
      <c r="Y63" s="62">
        <v>507.3</v>
      </c>
      <c r="Z63" s="47" t="s">
        <v>22</v>
      </c>
      <c r="AA63" s="56"/>
      <c r="AB63" s="122"/>
      <c r="AC63" s="122"/>
      <c r="AD63" s="122"/>
      <c r="AE63" s="122"/>
      <c r="AF63" s="122"/>
      <c r="AG63" s="122"/>
      <c r="AH63" s="122"/>
      <c r="AI63" s="122"/>
      <c r="AJ63" s="122"/>
      <c r="AK63" s="122"/>
      <c r="AL63" s="122"/>
      <c r="AM63" s="122"/>
      <c r="AN63" s="122"/>
      <c r="AO63" s="122"/>
      <c r="AP63" s="122"/>
      <c r="AQ63" s="122"/>
      <c r="AR63" s="122"/>
      <c r="AS63" s="122"/>
      <c r="AT63" s="122"/>
      <c r="AU63" s="122"/>
      <c r="AV63" s="122"/>
      <c r="AW63" s="47"/>
      <c r="AX63" s="122"/>
      <c r="AY63" s="122"/>
      <c r="AZ63" s="122"/>
      <c r="BA63" s="60"/>
      <c r="BB63" s="60"/>
      <c r="BC63" s="60"/>
      <c r="BD63" s="63"/>
      <c r="BE63" s="63"/>
      <c r="BF63" s="63"/>
      <c r="BG63" s="63"/>
      <c r="BH63" s="63"/>
      <c r="BI63" s="63"/>
      <c r="BJ63" s="63"/>
      <c r="BK63" s="63"/>
      <c r="BL63" s="63"/>
    </row>
    <row r="64" spans="1:64" ht="14.25" x14ac:dyDescent="0.2">
      <c r="A64" s="9">
        <v>49</v>
      </c>
      <c r="B64" s="4" t="s">
        <v>54</v>
      </c>
      <c r="E64" s="62">
        <v>167</v>
      </c>
      <c r="F64" s="62">
        <v>191.2</v>
      </c>
      <c r="G64" s="62">
        <v>182.2</v>
      </c>
      <c r="H64" s="62">
        <v>182</v>
      </c>
      <c r="I64" s="62">
        <v>192.6</v>
      </c>
      <c r="J64" s="62">
        <v>218.8</v>
      </c>
      <c r="K64" s="62">
        <v>245</v>
      </c>
      <c r="L64" s="62">
        <v>249.6</v>
      </c>
      <c r="M64" s="130">
        <v>267.39999999999998</v>
      </c>
      <c r="N64" s="130">
        <v>272.60000000000002</v>
      </c>
      <c r="O64" s="130">
        <v>233.6</v>
      </c>
      <c r="P64" s="130">
        <v>270.7</v>
      </c>
      <c r="Q64" s="130">
        <v>320.2</v>
      </c>
      <c r="R64" s="130">
        <v>338</v>
      </c>
      <c r="S64" s="50">
        <v>336.9</v>
      </c>
      <c r="T64" s="50">
        <v>385.1</v>
      </c>
      <c r="U64" s="50">
        <v>350.9</v>
      </c>
      <c r="V64" s="50">
        <v>355.7</v>
      </c>
      <c r="W64" s="50">
        <v>333.9</v>
      </c>
      <c r="X64" s="50">
        <v>387.9</v>
      </c>
      <c r="Y64" s="111">
        <v>392.5</v>
      </c>
      <c r="Z64" s="47" t="s">
        <v>22</v>
      </c>
      <c r="AA64" s="56"/>
      <c r="AB64" s="122"/>
      <c r="AC64" s="122"/>
      <c r="AD64" s="122"/>
      <c r="AE64" s="122"/>
      <c r="AF64" s="122"/>
      <c r="AG64" s="122"/>
      <c r="AH64" s="122"/>
      <c r="AI64" s="122"/>
      <c r="AJ64" s="122"/>
      <c r="AK64" s="122"/>
      <c r="AL64" s="122"/>
      <c r="AM64" s="122"/>
      <c r="AN64" s="122"/>
      <c r="AO64" s="122"/>
      <c r="AP64" s="122"/>
      <c r="AQ64" s="122"/>
      <c r="AR64" s="122"/>
      <c r="AS64" s="122"/>
      <c r="AT64" s="122"/>
      <c r="AU64" s="122"/>
      <c r="AV64" s="122"/>
      <c r="AW64" s="139"/>
      <c r="AX64" s="122"/>
      <c r="AY64" s="122"/>
      <c r="AZ64" s="122"/>
      <c r="BA64" s="60"/>
      <c r="BB64" s="60"/>
      <c r="BC64" s="60"/>
      <c r="BD64" s="63"/>
      <c r="BE64" s="63"/>
      <c r="BF64" s="63"/>
      <c r="BG64" s="63"/>
      <c r="BH64" s="63"/>
      <c r="BI64" s="63"/>
      <c r="BJ64" s="63"/>
      <c r="BK64" s="63"/>
      <c r="BL64" s="63"/>
    </row>
    <row r="65" spans="1:64" x14ac:dyDescent="0.2">
      <c r="A65" s="9">
        <v>50</v>
      </c>
      <c r="B65" s="4" t="s">
        <v>7</v>
      </c>
      <c r="E65" s="62" t="s">
        <v>22</v>
      </c>
      <c r="F65" s="62" t="s">
        <v>22</v>
      </c>
      <c r="G65" s="62" t="s">
        <v>22</v>
      </c>
      <c r="H65" s="62" t="s">
        <v>22</v>
      </c>
      <c r="I65" s="62" t="s">
        <v>22</v>
      </c>
      <c r="J65" s="62" t="s">
        <v>22</v>
      </c>
      <c r="K65" s="62" t="s">
        <v>22</v>
      </c>
      <c r="L65" s="62">
        <v>36.6</v>
      </c>
      <c r="M65" s="62">
        <v>43.7</v>
      </c>
      <c r="N65" s="62">
        <v>49</v>
      </c>
      <c r="O65" s="62">
        <v>51.8</v>
      </c>
      <c r="P65" s="62">
        <v>57.8</v>
      </c>
      <c r="Q65" s="62">
        <v>71.7</v>
      </c>
      <c r="R65" s="62">
        <v>74.2</v>
      </c>
      <c r="S65" s="62">
        <v>81.7</v>
      </c>
      <c r="T65" s="62">
        <v>90.4</v>
      </c>
      <c r="U65" s="62">
        <v>95.7</v>
      </c>
      <c r="V65" s="62">
        <v>103.4</v>
      </c>
      <c r="W65" s="62">
        <v>113.5</v>
      </c>
      <c r="X65" s="62">
        <v>114</v>
      </c>
      <c r="Y65" s="62">
        <v>114.8</v>
      </c>
      <c r="Z65" s="62">
        <v>113.2</v>
      </c>
      <c r="AA65" s="56"/>
      <c r="AB65" s="62"/>
      <c r="AC65" s="62"/>
      <c r="AD65" s="62"/>
      <c r="AE65" s="62"/>
      <c r="AF65" s="62"/>
      <c r="AG65" s="62"/>
      <c r="AH65" s="62"/>
      <c r="AI65" s="122"/>
      <c r="AJ65" s="122"/>
      <c r="AK65" s="122"/>
      <c r="AL65" s="122"/>
      <c r="AM65" s="122"/>
      <c r="AN65" s="122"/>
      <c r="AO65" s="122"/>
      <c r="AP65" s="122"/>
      <c r="AQ65" s="122"/>
      <c r="AR65" s="122"/>
      <c r="AS65" s="122"/>
      <c r="AT65" s="122"/>
      <c r="AU65" s="122"/>
      <c r="AV65" s="122"/>
      <c r="AW65" s="122"/>
      <c r="AX65" s="122"/>
      <c r="AY65" s="122"/>
      <c r="AZ65" s="122"/>
      <c r="BA65" s="60"/>
      <c r="BB65" s="60"/>
      <c r="BC65" s="60"/>
      <c r="BD65" s="63"/>
      <c r="BE65" s="63"/>
      <c r="BF65" s="63"/>
      <c r="BG65" s="63"/>
      <c r="BH65" s="63"/>
      <c r="BI65" s="63"/>
      <c r="BJ65" s="63"/>
      <c r="BK65" s="63"/>
      <c r="BL65" s="63"/>
    </row>
    <row r="66" spans="1:64" x14ac:dyDescent="0.2">
      <c r="A66" s="9">
        <v>51</v>
      </c>
      <c r="B66" s="4" t="s">
        <v>18</v>
      </c>
      <c r="E66" s="62">
        <v>229.9</v>
      </c>
      <c r="F66" s="62">
        <v>273.60000000000002</v>
      </c>
      <c r="G66" s="62">
        <v>266.5</v>
      </c>
      <c r="H66" s="62">
        <v>277.7</v>
      </c>
      <c r="I66" s="62">
        <v>299.8</v>
      </c>
      <c r="J66" s="62">
        <v>332.7</v>
      </c>
      <c r="K66" s="62">
        <v>370</v>
      </c>
      <c r="L66" s="62">
        <v>440.9</v>
      </c>
      <c r="M66" s="62">
        <v>472.6</v>
      </c>
      <c r="N66" s="62">
        <v>509.4</v>
      </c>
      <c r="O66" s="62">
        <v>448.2</v>
      </c>
      <c r="P66" s="62">
        <v>472.3</v>
      </c>
      <c r="Q66" s="62">
        <v>506.8</v>
      </c>
      <c r="R66" s="62">
        <v>531.20000000000005</v>
      </c>
      <c r="S66" s="62">
        <v>562</v>
      </c>
      <c r="T66" s="62">
        <v>563.79999999999995</v>
      </c>
      <c r="U66" s="62">
        <v>573.4</v>
      </c>
      <c r="V66" s="62">
        <v>548</v>
      </c>
      <c r="W66" s="62">
        <v>584</v>
      </c>
      <c r="X66" s="62">
        <v>617.1</v>
      </c>
      <c r="Y66" s="62">
        <v>611.70000000000005</v>
      </c>
      <c r="Z66" s="47" t="s">
        <v>22</v>
      </c>
      <c r="AA66" s="56"/>
      <c r="AB66" s="122"/>
      <c r="AC66" s="122"/>
      <c r="AD66" s="122"/>
      <c r="AE66" s="122"/>
      <c r="AF66" s="122"/>
      <c r="AG66" s="122"/>
      <c r="AH66" s="122"/>
      <c r="AI66" s="122"/>
      <c r="AJ66" s="122"/>
      <c r="AK66" s="122"/>
      <c r="AL66" s="122"/>
      <c r="AM66" s="122"/>
      <c r="AN66" s="122"/>
      <c r="AO66" s="122"/>
      <c r="AP66" s="122"/>
      <c r="AQ66" s="122"/>
      <c r="AR66" s="122"/>
      <c r="AS66" s="122"/>
      <c r="AT66" s="122"/>
      <c r="AU66" s="122"/>
      <c r="AV66" s="122"/>
      <c r="AW66" s="47"/>
      <c r="AX66" s="122"/>
      <c r="AY66" s="122"/>
      <c r="AZ66" s="122"/>
      <c r="BA66" s="60"/>
      <c r="BB66" s="60"/>
      <c r="BC66" s="60"/>
      <c r="BD66" s="63"/>
      <c r="BE66" s="63"/>
      <c r="BF66" s="63"/>
      <c r="BG66" s="63"/>
      <c r="BH66" s="63"/>
      <c r="BI66" s="63"/>
      <c r="BJ66" s="63"/>
      <c r="BK66" s="63"/>
      <c r="BL66" s="63"/>
    </row>
    <row r="67" spans="1:64" ht="14.25" x14ac:dyDescent="0.2">
      <c r="A67" s="9">
        <v>52</v>
      </c>
      <c r="B67" s="4" t="s">
        <v>54</v>
      </c>
      <c r="E67" s="62">
        <v>229.9</v>
      </c>
      <c r="F67" s="62">
        <v>273.60000000000002</v>
      </c>
      <c r="G67" s="62">
        <v>266.5</v>
      </c>
      <c r="H67" s="62">
        <v>277.7</v>
      </c>
      <c r="I67" s="62">
        <v>299.8</v>
      </c>
      <c r="J67" s="62">
        <v>332.7</v>
      </c>
      <c r="K67" s="62">
        <v>370</v>
      </c>
      <c r="L67" s="62">
        <v>409.5</v>
      </c>
      <c r="M67" s="130">
        <v>439.2</v>
      </c>
      <c r="N67" s="130">
        <v>470.4</v>
      </c>
      <c r="O67" s="130">
        <v>409.7</v>
      </c>
      <c r="P67" s="130">
        <v>431</v>
      </c>
      <c r="Q67" s="130">
        <v>464</v>
      </c>
      <c r="R67" s="130">
        <v>484.3</v>
      </c>
      <c r="S67" s="130">
        <v>511.5</v>
      </c>
      <c r="T67" s="62">
        <v>511.1</v>
      </c>
      <c r="U67" s="50">
        <v>519.79999999999995</v>
      </c>
      <c r="V67" s="50">
        <v>491.7</v>
      </c>
      <c r="W67" s="50">
        <v>525.4</v>
      </c>
      <c r="X67" s="50">
        <v>564.5</v>
      </c>
      <c r="Y67" s="111">
        <v>559</v>
      </c>
      <c r="Z67" s="47" t="s">
        <v>22</v>
      </c>
      <c r="AA67" s="56"/>
      <c r="AB67" s="122"/>
      <c r="AC67" s="122"/>
      <c r="AD67" s="122"/>
      <c r="AE67" s="122"/>
      <c r="AF67" s="122"/>
      <c r="AG67" s="122"/>
      <c r="AH67" s="122"/>
      <c r="AI67" s="122"/>
      <c r="AJ67" s="122"/>
      <c r="AK67" s="122"/>
      <c r="AL67" s="122"/>
      <c r="AM67" s="122"/>
      <c r="AN67" s="122"/>
      <c r="AO67" s="122"/>
      <c r="AP67" s="122"/>
      <c r="AQ67" s="122"/>
      <c r="AR67" s="122"/>
      <c r="AS67" s="122"/>
      <c r="AT67" s="122"/>
      <c r="AU67" s="122"/>
      <c r="AV67" s="122"/>
      <c r="AW67" s="139"/>
      <c r="AX67" s="122"/>
      <c r="AY67" s="122"/>
      <c r="AZ67" s="122"/>
      <c r="BA67" s="60"/>
      <c r="BB67" s="60"/>
      <c r="BC67" s="60"/>
      <c r="BD67" s="63"/>
      <c r="BE67" s="63"/>
      <c r="BF67" s="63"/>
      <c r="BG67" s="63"/>
      <c r="BH67" s="63"/>
      <c r="BI67" s="63"/>
      <c r="BJ67" s="63"/>
      <c r="BK67" s="63"/>
      <c r="BL67" s="63"/>
    </row>
    <row r="68" spans="1:64" x14ac:dyDescent="0.2">
      <c r="A68" s="9">
        <v>53</v>
      </c>
      <c r="B68" s="4" t="s">
        <v>7</v>
      </c>
      <c r="E68" s="62" t="s">
        <v>22</v>
      </c>
      <c r="F68" s="62" t="s">
        <v>22</v>
      </c>
      <c r="G68" s="62" t="s">
        <v>22</v>
      </c>
      <c r="H68" s="62" t="s">
        <v>22</v>
      </c>
      <c r="I68" s="62" t="s">
        <v>22</v>
      </c>
      <c r="J68" s="62" t="s">
        <v>22</v>
      </c>
      <c r="K68" s="62" t="s">
        <v>22</v>
      </c>
      <c r="L68" s="62">
        <v>31.5</v>
      </c>
      <c r="M68" s="62">
        <v>33.5</v>
      </c>
      <c r="N68" s="62">
        <v>39</v>
      </c>
      <c r="O68" s="62">
        <v>38.6</v>
      </c>
      <c r="P68" s="62">
        <v>41.3</v>
      </c>
      <c r="Q68" s="62">
        <v>42.9</v>
      </c>
      <c r="R68" s="62">
        <v>46.9</v>
      </c>
      <c r="S68" s="62">
        <v>50.5</v>
      </c>
      <c r="T68" s="62">
        <v>52.8</v>
      </c>
      <c r="U68" s="62">
        <v>53.6</v>
      </c>
      <c r="V68" s="62">
        <v>56.3</v>
      </c>
      <c r="W68" s="62">
        <v>58.6</v>
      </c>
      <c r="X68" s="62">
        <v>52.5</v>
      </c>
      <c r="Y68" s="62">
        <v>52.7</v>
      </c>
      <c r="Z68" s="62">
        <v>51.7</v>
      </c>
      <c r="AA68" s="56"/>
      <c r="AB68" s="62"/>
      <c r="AC68" s="62"/>
      <c r="AD68" s="62"/>
      <c r="AE68" s="62"/>
      <c r="AF68" s="62"/>
      <c r="AG68" s="62"/>
      <c r="AH68" s="62"/>
      <c r="AI68" s="122"/>
      <c r="AJ68" s="122"/>
      <c r="AK68" s="122"/>
      <c r="AL68" s="122"/>
      <c r="AM68" s="122"/>
      <c r="AN68" s="122"/>
      <c r="AO68" s="122"/>
      <c r="AP68" s="122"/>
      <c r="AQ68" s="122"/>
      <c r="AR68" s="122"/>
      <c r="AS68" s="122"/>
      <c r="AT68" s="122"/>
      <c r="AU68" s="122"/>
      <c r="AV68" s="122"/>
      <c r="AW68" s="122"/>
      <c r="AX68" s="122"/>
      <c r="AY68" s="122"/>
      <c r="AZ68" s="122"/>
      <c r="BA68" s="60"/>
      <c r="BB68" s="60"/>
      <c r="BC68" s="60"/>
      <c r="BD68" s="63"/>
      <c r="BE68" s="63"/>
      <c r="BF68" s="63"/>
      <c r="BG68" s="63"/>
      <c r="BH68" s="63"/>
      <c r="BI68" s="63"/>
      <c r="BJ68" s="63"/>
      <c r="BK68" s="63"/>
      <c r="BL68" s="63"/>
    </row>
    <row r="69" spans="1:64" x14ac:dyDescent="0.2">
      <c r="A69" s="9"/>
      <c r="E69" s="140"/>
      <c r="F69" s="140"/>
      <c r="G69" s="140"/>
      <c r="H69" s="96"/>
      <c r="I69" s="96"/>
      <c r="J69" s="96"/>
      <c r="K69" s="96"/>
      <c r="L69" s="96"/>
      <c r="M69" s="96"/>
      <c r="N69" s="96"/>
      <c r="O69" s="96"/>
      <c r="P69" s="96"/>
      <c r="Q69" s="96"/>
      <c r="R69" s="96"/>
      <c r="S69" s="96"/>
      <c r="T69" s="96"/>
      <c r="U69" s="96"/>
      <c r="V69" s="96"/>
      <c r="W69" s="96"/>
      <c r="X69" s="96"/>
      <c r="Y69" s="111"/>
      <c r="Z69" s="111"/>
      <c r="AA69" s="56"/>
      <c r="AB69" s="122"/>
      <c r="AC69" s="122"/>
      <c r="AD69" s="122"/>
      <c r="AE69" s="122"/>
      <c r="AF69" s="122"/>
      <c r="AG69" s="122"/>
      <c r="AH69" s="122"/>
      <c r="AI69" s="122"/>
      <c r="AJ69" s="122"/>
      <c r="AK69" s="122"/>
      <c r="AL69" s="122"/>
      <c r="AM69" s="122"/>
      <c r="AN69" s="122"/>
      <c r="AO69" s="122"/>
      <c r="AP69" s="122"/>
      <c r="AQ69" s="122"/>
      <c r="AR69" s="122"/>
      <c r="AS69" s="122"/>
      <c r="AT69" s="122"/>
      <c r="AU69" s="122"/>
      <c r="AV69" s="122"/>
      <c r="AW69" s="122"/>
      <c r="AX69" s="122"/>
      <c r="AY69" s="122"/>
      <c r="AZ69" s="122"/>
      <c r="BA69" s="60"/>
      <c r="BB69" s="60"/>
      <c r="BC69" s="60"/>
      <c r="BD69" s="63"/>
      <c r="BE69" s="63"/>
      <c r="BF69" s="63"/>
      <c r="BG69" s="63"/>
      <c r="BH69" s="63"/>
      <c r="BI69" s="63"/>
      <c r="BJ69" s="63"/>
      <c r="BK69" s="63"/>
      <c r="BL69" s="63"/>
    </row>
    <row r="70" spans="1:64" s="120" customFormat="1" x14ac:dyDescent="0.2">
      <c r="A70" s="126">
        <v>54</v>
      </c>
      <c r="B70" s="313" t="s">
        <v>46</v>
      </c>
      <c r="C70" s="313"/>
      <c r="D70" s="313"/>
      <c r="E70" s="96">
        <v>53.1</v>
      </c>
      <c r="F70" s="96">
        <v>56</v>
      </c>
      <c r="G70" s="96">
        <v>13.8</v>
      </c>
      <c r="H70" s="96">
        <v>44.8</v>
      </c>
      <c r="I70" s="96">
        <v>79.5</v>
      </c>
      <c r="J70" s="96">
        <v>105.6</v>
      </c>
      <c r="K70" s="96">
        <v>125.4</v>
      </c>
      <c r="L70" s="96">
        <v>154.9</v>
      </c>
      <c r="M70" s="96">
        <v>132.69999999999999</v>
      </c>
      <c r="N70" s="96">
        <v>137.80000000000001</v>
      </c>
      <c r="O70" s="96">
        <v>112.1</v>
      </c>
      <c r="P70" s="96">
        <v>157.6</v>
      </c>
      <c r="Q70" s="96">
        <v>178.3</v>
      </c>
      <c r="R70" s="96">
        <v>172.8</v>
      </c>
      <c r="S70" s="96">
        <v>184.1</v>
      </c>
      <c r="T70" s="96">
        <v>187.5</v>
      </c>
      <c r="U70" s="96">
        <v>166.1</v>
      </c>
      <c r="V70" s="96">
        <v>162.19999999999999</v>
      </c>
      <c r="W70" s="96">
        <v>192.7</v>
      </c>
      <c r="X70" s="96">
        <v>216.5</v>
      </c>
      <c r="Y70" s="96">
        <v>212.9</v>
      </c>
      <c r="Z70" s="96">
        <v>165.4</v>
      </c>
      <c r="AA70" s="128"/>
      <c r="AB70" s="121"/>
      <c r="AC70" s="121"/>
      <c r="AD70" s="121"/>
      <c r="AE70" s="121"/>
      <c r="AF70" s="121"/>
      <c r="AG70" s="121"/>
      <c r="AH70" s="121"/>
      <c r="AI70" s="121"/>
      <c r="AJ70" s="121"/>
      <c r="AK70" s="121"/>
      <c r="AL70" s="121"/>
      <c r="AM70" s="121"/>
      <c r="AN70" s="121"/>
      <c r="AO70" s="121"/>
      <c r="AP70" s="121"/>
      <c r="AQ70" s="121"/>
      <c r="AR70" s="121"/>
      <c r="AS70" s="121"/>
      <c r="AT70" s="121"/>
      <c r="AU70" s="121"/>
      <c r="AV70" s="121"/>
      <c r="AW70" s="121"/>
      <c r="AX70" s="121"/>
      <c r="AY70" s="121"/>
      <c r="AZ70" s="121"/>
      <c r="BA70" s="134"/>
      <c r="BB70" s="134"/>
      <c r="BC70" s="134"/>
      <c r="BD70" s="129"/>
      <c r="BE70" s="129"/>
      <c r="BF70" s="129"/>
      <c r="BG70" s="129"/>
      <c r="BH70" s="129"/>
      <c r="BI70" s="129"/>
      <c r="BJ70" s="129"/>
      <c r="BK70" s="129"/>
      <c r="BL70" s="129"/>
    </row>
    <row r="71" spans="1:64" x14ac:dyDescent="0.2">
      <c r="A71" s="9"/>
      <c r="E71" s="62"/>
      <c r="F71" s="62"/>
      <c r="G71" s="62"/>
      <c r="H71" s="62"/>
      <c r="I71" s="62"/>
      <c r="J71" s="62"/>
      <c r="K71" s="62"/>
      <c r="L71" s="62"/>
      <c r="M71" s="62"/>
      <c r="N71" s="62"/>
      <c r="O71" s="62"/>
      <c r="P71" s="62"/>
      <c r="Q71" s="62"/>
      <c r="R71" s="62"/>
      <c r="S71" s="62"/>
      <c r="T71" s="62"/>
      <c r="U71" s="62"/>
      <c r="V71" s="62"/>
      <c r="W71" s="62"/>
      <c r="X71" s="62"/>
      <c r="Y71" s="62"/>
      <c r="Z71" s="111"/>
      <c r="AA71" s="56"/>
      <c r="AB71" s="122"/>
      <c r="AC71" s="122"/>
      <c r="AD71" s="122"/>
      <c r="AE71" s="122"/>
      <c r="AF71" s="122"/>
      <c r="AG71" s="122"/>
      <c r="AH71" s="122"/>
      <c r="AI71" s="122"/>
      <c r="AJ71" s="122"/>
      <c r="AK71" s="122"/>
      <c r="AL71" s="122"/>
      <c r="AM71" s="122"/>
      <c r="AN71" s="122"/>
      <c r="AO71" s="122"/>
      <c r="AP71" s="122"/>
      <c r="AQ71" s="122"/>
      <c r="AR71" s="122"/>
      <c r="AS71" s="122"/>
      <c r="AT71" s="122"/>
      <c r="AU71" s="122"/>
      <c r="AV71" s="122"/>
      <c r="AW71" s="122"/>
      <c r="AX71" s="122"/>
      <c r="AY71" s="122"/>
      <c r="AZ71" s="122"/>
      <c r="BA71" s="60"/>
      <c r="BB71" s="60"/>
      <c r="BC71" s="60"/>
      <c r="BD71" s="63"/>
      <c r="BE71" s="63"/>
      <c r="BF71" s="63"/>
      <c r="BG71" s="63"/>
      <c r="BH71" s="63"/>
      <c r="BI71" s="63"/>
      <c r="BJ71" s="63"/>
      <c r="BK71" s="63"/>
      <c r="BL71" s="63"/>
    </row>
    <row r="72" spans="1:64" ht="14.25" x14ac:dyDescent="0.2">
      <c r="A72" s="9">
        <v>55</v>
      </c>
      <c r="B72" s="4" t="s">
        <v>57</v>
      </c>
      <c r="E72" s="62">
        <v>2044.4</v>
      </c>
      <c r="F72" s="62">
        <v>2334.6999999999998</v>
      </c>
      <c r="G72" s="62">
        <v>2327.1</v>
      </c>
      <c r="H72" s="62">
        <v>2216.5</v>
      </c>
      <c r="I72" s="62">
        <v>2323.1999999999998</v>
      </c>
      <c r="J72" s="62">
        <v>2526.3000000000002</v>
      </c>
      <c r="K72" s="62">
        <v>2792.5</v>
      </c>
      <c r="L72" s="62">
        <v>3114.5</v>
      </c>
      <c r="M72" s="130">
        <v>3616.2</v>
      </c>
      <c r="N72" s="130">
        <v>3887.1</v>
      </c>
      <c r="O72" s="130">
        <v>3277.2</v>
      </c>
      <c r="P72" s="130">
        <v>3432.2</v>
      </c>
      <c r="Q72" s="130">
        <v>3864.6</v>
      </c>
      <c r="R72" s="130">
        <v>4191.7</v>
      </c>
      <c r="S72" s="50">
        <v>4331.6000000000004</v>
      </c>
      <c r="T72" s="50">
        <v>4407.8</v>
      </c>
      <c r="U72" s="50">
        <v>4294.3</v>
      </c>
      <c r="V72" s="50">
        <v>4322.1000000000004</v>
      </c>
      <c r="W72" s="50">
        <v>4910.7</v>
      </c>
      <c r="X72" s="50">
        <v>5325.5</v>
      </c>
      <c r="Y72" s="111">
        <v>5398.7</v>
      </c>
      <c r="Z72" s="47" t="s">
        <v>22</v>
      </c>
      <c r="AA72" s="56"/>
      <c r="AB72" s="122"/>
      <c r="AC72" s="122"/>
      <c r="AD72" s="122"/>
      <c r="AE72" s="122"/>
      <c r="AF72" s="122"/>
      <c r="AG72" s="122"/>
      <c r="AH72" s="122"/>
      <c r="AI72" s="122"/>
      <c r="AJ72" s="122"/>
      <c r="AK72" s="122"/>
      <c r="AL72" s="122"/>
      <c r="AM72" s="122"/>
      <c r="AN72" s="122"/>
      <c r="AO72" s="122"/>
      <c r="AP72" s="122"/>
      <c r="AQ72" s="122"/>
      <c r="AR72" s="122"/>
      <c r="AS72" s="122"/>
      <c r="AT72" s="122"/>
      <c r="AU72" s="122"/>
      <c r="AV72" s="122"/>
      <c r="AW72" s="47"/>
      <c r="AX72" s="122"/>
      <c r="AY72" s="122"/>
      <c r="AZ72" s="122"/>
      <c r="BA72" s="60"/>
      <c r="BB72" s="60"/>
      <c r="BC72" s="60"/>
      <c r="BD72" s="63"/>
      <c r="BE72" s="63"/>
      <c r="BF72" s="63"/>
      <c r="BG72" s="63"/>
      <c r="BH72" s="63"/>
      <c r="BI72" s="63"/>
      <c r="BJ72" s="63"/>
      <c r="BK72" s="63"/>
      <c r="BL72" s="63"/>
    </row>
    <row r="73" spans="1:64" ht="14.25" x14ac:dyDescent="0.2">
      <c r="A73" s="9">
        <v>56</v>
      </c>
      <c r="B73" s="4" t="s">
        <v>58</v>
      </c>
      <c r="E73" s="62">
        <v>342.7</v>
      </c>
      <c r="F73" s="62">
        <v>393.1</v>
      </c>
      <c r="G73" s="62">
        <v>369.6</v>
      </c>
      <c r="H73" s="62">
        <v>372.8</v>
      </c>
      <c r="I73" s="62">
        <v>393.3</v>
      </c>
      <c r="J73" s="62">
        <v>437.5</v>
      </c>
      <c r="K73" s="62">
        <v>495</v>
      </c>
      <c r="L73" s="62">
        <v>546</v>
      </c>
      <c r="M73" s="130">
        <v>599.9</v>
      </c>
      <c r="N73" s="130">
        <v>662.9</v>
      </c>
      <c r="O73" s="130">
        <v>556</v>
      </c>
      <c r="P73" s="130">
        <v>609.6</v>
      </c>
      <c r="Q73" s="130">
        <v>696.8</v>
      </c>
      <c r="R73" s="130">
        <v>719.8</v>
      </c>
      <c r="S73" s="130">
        <v>767.1</v>
      </c>
      <c r="T73" s="130">
        <v>780.9</v>
      </c>
      <c r="U73" s="130">
        <v>758.6</v>
      </c>
      <c r="V73" s="50">
        <v>698.3</v>
      </c>
      <c r="W73" s="50">
        <v>759.9</v>
      </c>
      <c r="X73" s="50">
        <v>816.3</v>
      </c>
      <c r="Y73" s="111">
        <v>807.4</v>
      </c>
      <c r="Z73" s="47" t="s">
        <v>22</v>
      </c>
      <c r="AA73" s="56"/>
      <c r="AB73" s="122"/>
      <c r="AC73" s="122"/>
      <c r="AD73" s="122"/>
      <c r="AE73" s="122"/>
      <c r="AF73" s="122"/>
      <c r="AG73" s="122"/>
      <c r="AH73" s="122"/>
      <c r="AI73" s="122"/>
      <c r="AJ73" s="122"/>
      <c r="AK73" s="122"/>
      <c r="AL73" s="122"/>
      <c r="AM73" s="122"/>
      <c r="AN73" s="122"/>
      <c r="AO73" s="122"/>
      <c r="AP73" s="122"/>
      <c r="AQ73" s="122"/>
      <c r="AR73" s="122"/>
      <c r="AS73" s="122"/>
      <c r="AT73" s="122"/>
      <c r="AU73" s="122"/>
      <c r="AV73" s="122"/>
      <c r="AW73" s="139"/>
      <c r="AX73" s="122"/>
      <c r="AY73" s="122"/>
      <c r="AZ73" s="122"/>
      <c r="BA73" s="60"/>
      <c r="BB73" s="60"/>
      <c r="BC73" s="60"/>
      <c r="BD73" s="63"/>
      <c r="BE73" s="63"/>
      <c r="BF73" s="63"/>
      <c r="BG73" s="63"/>
      <c r="BH73" s="63"/>
      <c r="BI73" s="63"/>
      <c r="BJ73" s="63"/>
      <c r="BK73" s="63"/>
      <c r="BL73" s="63"/>
    </row>
    <row r="74" spans="1:64" x14ac:dyDescent="0.2">
      <c r="A74" s="9">
        <v>57</v>
      </c>
      <c r="B74" s="4" t="s">
        <v>19</v>
      </c>
      <c r="E74" s="62">
        <v>1651.5</v>
      </c>
      <c r="F74" s="62">
        <v>1889.2</v>
      </c>
      <c r="G74" s="62">
        <v>1945.6</v>
      </c>
      <c r="H74" s="62">
        <v>1800.5</v>
      </c>
      <c r="I74" s="62">
        <v>1852.5</v>
      </c>
      <c r="J74" s="62">
        <v>1988</v>
      </c>
      <c r="K74" s="62">
        <v>2176.5</v>
      </c>
      <c r="L74" s="62">
        <v>2421.1</v>
      </c>
      <c r="M74" s="62">
        <v>2883.7</v>
      </c>
      <c r="N74" s="62">
        <v>3086.3</v>
      </c>
      <c r="O74" s="62">
        <v>2609</v>
      </c>
      <c r="P74" s="62">
        <v>2665</v>
      </c>
      <c r="Q74" s="62">
        <v>2989.5</v>
      </c>
      <c r="R74" s="62">
        <v>3299.2</v>
      </c>
      <c r="S74" s="62">
        <v>3380.4</v>
      </c>
      <c r="T74" s="62">
        <v>3439.4</v>
      </c>
      <c r="U74" s="62">
        <v>3369.6</v>
      </c>
      <c r="V74" s="62">
        <v>3461.5</v>
      </c>
      <c r="W74" s="62">
        <v>3958.1</v>
      </c>
      <c r="X74" s="62">
        <v>4292.7</v>
      </c>
      <c r="Y74" s="62">
        <v>4378.3999999999996</v>
      </c>
      <c r="Z74" s="47" t="s">
        <v>22</v>
      </c>
      <c r="AA74" s="56"/>
      <c r="AB74" s="122"/>
      <c r="AC74" s="122"/>
      <c r="AD74" s="122"/>
      <c r="AE74" s="122"/>
      <c r="AF74" s="122"/>
      <c r="AG74" s="122"/>
      <c r="AH74" s="122"/>
      <c r="AI74" s="122"/>
      <c r="AJ74" s="122"/>
      <c r="AK74" s="122"/>
      <c r="AL74" s="122"/>
      <c r="AM74" s="122"/>
      <c r="AN74" s="122"/>
      <c r="AO74" s="122"/>
      <c r="AP74" s="122"/>
      <c r="AQ74" s="122"/>
      <c r="AR74" s="122"/>
      <c r="AS74" s="122"/>
      <c r="AT74" s="122"/>
      <c r="AU74" s="122"/>
      <c r="AV74" s="122"/>
      <c r="AW74" s="47"/>
      <c r="AX74" s="122"/>
      <c r="AY74" s="122"/>
      <c r="AZ74" s="122"/>
      <c r="BA74" s="60"/>
      <c r="BB74" s="60"/>
      <c r="BC74" s="60"/>
      <c r="BD74" s="63"/>
      <c r="BE74" s="63"/>
      <c r="BF74" s="63"/>
      <c r="BG74" s="63"/>
      <c r="BH74" s="63"/>
      <c r="BI74" s="63"/>
      <c r="BJ74" s="63"/>
      <c r="BK74" s="63"/>
      <c r="BL74" s="63"/>
    </row>
    <row r="75" spans="1:64" x14ac:dyDescent="0.2">
      <c r="A75" s="9">
        <v>58</v>
      </c>
      <c r="B75" s="4" t="s">
        <v>20</v>
      </c>
      <c r="E75" s="62">
        <v>292.7</v>
      </c>
      <c r="F75" s="62">
        <v>332.2</v>
      </c>
      <c r="G75" s="62">
        <v>344.7</v>
      </c>
      <c r="H75" s="62">
        <v>341.9</v>
      </c>
      <c r="I75" s="62">
        <v>342.7</v>
      </c>
      <c r="J75" s="62">
        <v>351.9</v>
      </c>
      <c r="K75" s="62">
        <v>365.5</v>
      </c>
      <c r="L75" s="62">
        <v>395.9</v>
      </c>
      <c r="M75" s="130">
        <v>437.6</v>
      </c>
      <c r="N75" s="130">
        <v>457.2</v>
      </c>
      <c r="O75" s="130">
        <v>450.6</v>
      </c>
      <c r="P75" s="130">
        <v>448.9</v>
      </c>
      <c r="Q75" s="130">
        <v>481.6</v>
      </c>
      <c r="R75" s="130">
        <v>518.79999999999995</v>
      </c>
      <c r="S75" s="50">
        <v>534.29999999999995</v>
      </c>
      <c r="T75" s="50">
        <v>558.5</v>
      </c>
      <c r="U75" s="50">
        <v>594.9</v>
      </c>
      <c r="V75" s="50">
        <v>629.29999999999995</v>
      </c>
      <c r="W75" s="50">
        <v>677.8</v>
      </c>
      <c r="X75" s="50">
        <v>706.1</v>
      </c>
      <c r="Y75" s="111">
        <v>724.7</v>
      </c>
      <c r="Z75" s="47" t="s">
        <v>22</v>
      </c>
      <c r="AA75" s="56"/>
      <c r="AB75" s="122"/>
      <c r="AC75" s="122"/>
      <c r="AD75" s="122"/>
      <c r="AE75" s="122"/>
      <c r="AF75" s="122"/>
      <c r="AG75" s="122"/>
      <c r="AH75" s="122"/>
      <c r="AI75" s="122"/>
      <c r="AJ75" s="122"/>
      <c r="AK75" s="122"/>
      <c r="AL75" s="122"/>
      <c r="AM75" s="122"/>
      <c r="AN75" s="122"/>
      <c r="AO75" s="122"/>
      <c r="AP75" s="122"/>
      <c r="AQ75" s="122"/>
      <c r="AR75" s="122"/>
      <c r="AS75" s="122"/>
      <c r="AT75" s="122"/>
      <c r="AU75" s="122"/>
      <c r="AV75" s="122"/>
      <c r="AW75" s="139"/>
      <c r="AX75" s="122"/>
      <c r="AY75" s="122"/>
      <c r="AZ75" s="122"/>
      <c r="BA75" s="60"/>
      <c r="BB75" s="60"/>
      <c r="BC75" s="60"/>
      <c r="BD75" s="63"/>
      <c r="BE75" s="63"/>
      <c r="BF75" s="63"/>
      <c r="BG75" s="63"/>
      <c r="BH75" s="63"/>
      <c r="BI75" s="63"/>
      <c r="BJ75" s="63"/>
      <c r="BK75" s="63"/>
      <c r="BL75" s="63"/>
    </row>
    <row r="76" spans="1:64" x14ac:dyDescent="0.2">
      <c r="A76" s="9">
        <v>59</v>
      </c>
      <c r="B76" s="4" t="s">
        <v>21</v>
      </c>
      <c r="E76" s="62">
        <v>1358.8</v>
      </c>
      <c r="F76" s="62">
        <v>1557</v>
      </c>
      <c r="G76" s="62">
        <v>1600.9</v>
      </c>
      <c r="H76" s="62">
        <v>1458.5</v>
      </c>
      <c r="I76" s="62">
        <v>1509.8</v>
      </c>
      <c r="J76" s="62">
        <v>1636.1</v>
      </c>
      <c r="K76" s="62">
        <v>1811</v>
      </c>
      <c r="L76" s="62">
        <v>2025.2</v>
      </c>
      <c r="M76" s="62">
        <v>2446.1</v>
      </c>
      <c r="N76" s="62">
        <v>2629.2</v>
      </c>
      <c r="O76" s="62">
        <v>2158.4</v>
      </c>
      <c r="P76" s="62">
        <v>2216.1</v>
      </c>
      <c r="Q76" s="62">
        <v>2507.9</v>
      </c>
      <c r="R76" s="62">
        <v>2780.4</v>
      </c>
      <c r="S76" s="62">
        <v>2846.1</v>
      </c>
      <c r="T76" s="50">
        <v>2880.9</v>
      </c>
      <c r="U76" s="50">
        <v>2774.6</v>
      </c>
      <c r="V76" s="50">
        <v>2832.2</v>
      </c>
      <c r="W76" s="50">
        <v>3280.3</v>
      </c>
      <c r="X76" s="50">
        <v>3586.5</v>
      </c>
      <c r="Y76" s="50">
        <v>3653.7</v>
      </c>
      <c r="Z76" s="47" t="s">
        <v>22</v>
      </c>
      <c r="AA76" s="56"/>
      <c r="AB76" s="122"/>
      <c r="AC76" s="122"/>
      <c r="AD76" s="122"/>
      <c r="AE76" s="122"/>
      <c r="AF76" s="122"/>
      <c r="AG76" s="122"/>
      <c r="AH76" s="122"/>
      <c r="AI76" s="122"/>
      <c r="AJ76" s="122"/>
      <c r="AK76" s="122"/>
      <c r="AL76" s="122"/>
      <c r="AM76" s="122"/>
      <c r="AN76" s="122"/>
      <c r="AO76" s="122"/>
      <c r="AP76" s="122"/>
      <c r="AQ76" s="122"/>
      <c r="AR76" s="122"/>
      <c r="AS76" s="122"/>
      <c r="AT76" s="122"/>
      <c r="AU76" s="122"/>
      <c r="AV76" s="122"/>
      <c r="AW76" s="47"/>
      <c r="AX76" s="122"/>
      <c r="AY76" s="122"/>
      <c r="AZ76" s="122"/>
      <c r="BA76" s="60"/>
      <c r="BB76" s="60"/>
      <c r="BC76" s="60"/>
      <c r="BD76" s="63"/>
      <c r="BE76" s="63"/>
      <c r="BF76" s="63"/>
      <c r="BG76" s="63"/>
      <c r="BH76" s="63"/>
      <c r="BI76" s="63"/>
      <c r="BJ76" s="63"/>
      <c r="BK76" s="63"/>
      <c r="BL76" s="63"/>
    </row>
    <row r="77" spans="1:64" ht="14.25" x14ac:dyDescent="0.2">
      <c r="A77" s="9">
        <v>60</v>
      </c>
      <c r="B77" s="4" t="s">
        <v>59</v>
      </c>
      <c r="E77" s="62" t="s">
        <v>22</v>
      </c>
      <c r="F77" s="62" t="s">
        <v>22</v>
      </c>
      <c r="G77" s="62" t="s">
        <v>22</v>
      </c>
      <c r="H77" s="62" t="s">
        <v>22</v>
      </c>
      <c r="I77" s="62" t="s">
        <v>22</v>
      </c>
      <c r="J77" s="62" t="s">
        <v>22</v>
      </c>
      <c r="K77" s="62" t="s">
        <v>22</v>
      </c>
      <c r="L77" s="62" t="s">
        <v>22</v>
      </c>
      <c r="M77" s="141" t="s">
        <v>22</v>
      </c>
      <c r="N77" s="141" t="s">
        <v>22</v>
      </c>
      <c r="O77" s="141" t="s">
        <v>22</v>
      </c>
      <c r="P77" s="142" t="s">
        <v>22</v>
      </c>
      <c r="Q77" s="141" t="s">
        <v>22</v>
      </c>
      <c r="R77" s="141" t="s">
        <v>22</v>
      </c>
      <c r="S77" s="141" t="s">
        <v>22</v>
      </c>
      <c r="T77" s="141" t="s">
        <v>22</v>
      </c>
      <c r="U77" s="141" t="s">
        <v>22</v>
      </c>
      <c r="V77" s="141" t="s">
        <v>22</v>
      </c>
      <c r="W77" s="141" t="s">
        <v>22</v>
      </c>
      <c r="X77" s="141" t="s">
        <v>22</v>
      </c>
      <c r="Y77" s="141" t="s">
        <v>22</v>
      </c>
      <c r="Z77" s="47" t="s">
        <v>32</v>
      </c>
      <c r="AA77" s="56"/>
      <c r="AB77" s="62"/>
      <c r="AC77" s="62"/>
      <c r="AD77" s="62"/>
      <c r="AE77" s="62"/>
      <c r="AF77" s="62"/>
      <c r="AG77" s="62"/>
      <c r="AH77" s="62"/>
      <c r="AI77" s="62"/>
      <c r="AJ77" s="141"/>
      <c r="AK77" s="141"/>
      <c r="AL77" s="141"/>
      <c r="AM77" s="143"/>
      <c r="AN77" s="141"/>
      <c r="AO77" s="141"/>
      <c r="AP77" s="141"/>
      <c r="AQ77" s="141"/>
      <c r="AR77" s="141"/>
      <c r="AS77" s="141"/>
      <c r="AT77" s="141"/>
      <c r="AU77" s="141"/>
      <c r="AV77" s="141"/>
      <c r="AW77" s="47"/>
      <c r="AX77" s="122"/>
      <c r="AY77" s="122"/>
      <c r="AZ77" s="122"/>
      <c r="BA77" s="60"/>
      <c r="BB77" s="60"/>
      <c r="BC77" s="60"/>
      <c r="BD77" s="63"/>
      <c r="BE77" s="63"/>
      <c r="BF77" s="63"/>
      <c r="BG77" s="63"/>
      <c r="BH77" s="63"/>
      <c r="BI77" s="63"/>
      <c r="BJ77" s="63"/>
      <c r="BK77" s="63"/>
      <c r="BL77" s="63"/>
    </row>
    <row r="78" spans="1:64" x14ac:dyDescent="0.2">
      <c r="A78" s="9">
        <v>61</v>
      </c>
      <c r="B78" s="4" t="s">
        <v>42</v>
      </c>
      <c r="E78" s="62">
        <v>3</v>
      </c>
      <c r="F78" s="62">
        <v>3.6</v>
      </c>
      <c r="G78" s="62">
        <v>2</v>
      </c>
      <c r="H78" s="62">
        <v>1.6</v>
      </c>
      <c r="I78" s="62">
        <v>2.2000000000000002</v>
      </c>
      <c r="J78" s="62">
        <v>4.7</v>
      </c>
      <c r="K78" s="62">
        <v>4.4000000000000004</v>
      </c>
      <c r="L78" s="62">
        <v>7.5</v>
      </c>
      <c r="M78" s="62" t="s">
        <v>32</v>
      </c>
      <c r="N78" s="62" t="s">
        <v>32</v>
      </c>
      <c r="O78" s="62" t="s">
        <v>32</v>
      </c>
      <c r="P78" s="62" t="s">
        <v>32</v>
      </c>
      <c r="Q78" s="62" t="s">
        <v>32</v>
      </c>
      <c r="R78" s="62" t="s">
        <v>32</v>
      </c>
      <c r="S78" s="62" t="s">
        <v>32</v>
      </c>
      <c r="T78" s="62" t="s">
        <v>32</v>
      </c>
      <c r="U78" s="50" t="s">
        <v>32</v>
      </c>
      <c r="V78" s="50" t="s">
        <v>32</v>
      </c>
      <c r="W78" s="50" t="s">
        <v>32</v>
      </c>
      <c r="X78" s="50" t="s">
        <v>32</v>
      </c>
      <c r="Y78" s="50" t="s">
        <v>32</v>
      </c>
      <c r="Z78" s="50" t="s">
        <v>32</v>
      </c>
      <c r="AA78" s="56"/>
      <c r="AB78" s="122"/>
      <c r="AC78" s="122"/>
      <c r="AD78" s="122"/>
      <c r="AE78" s="122"/>
      <c r="AF78" s="122"/>
      <c r="AG78" s="122"/>
      <c r="AH78" s="122"/>
      <c r="AI78" s="122"/>
      <c r="AJ78" s="141"/>
      <c r="AK78" s="141"/>
      <c r="AL78" s="141"/>
      <c r="AM78" s="141"/>
      <c r="AN78" s="141"/>
      <c r="AO78" s="141"/>
      <c r="AP78" s="141"/>
      <c r="AQ78" s="141"/>
      <c r="AR78" s="141"/>
      <c r="AS78" s="141"/>
      <c r="AT78" s="141"/>
      <c r="AU78" s="141"/>
      <c r="AV78" s="141"/>
      <c r="AW78" s="47"/>
      <c r="AX78" s="122"/>
      <c r="AY78" s="122"/>
      <c r="AZ78" s="122"/>
      <c r="BA78" s="60"/>
      <c r="BB78" s="60"/>
      <c r="BC78" s="60"/>
      <c r="BD78" s="63"/>
      <c r="BE78" s="63"/>
      <c r="BF78" s="63"/>
      <c r="BG78" s="63"/>
      <c r="BH78" s="63"/>
      <c r="BI78" s="63"/>
      <c r="BJ78" s="63"/>
      <c r="BK78" s="63"/>
      <c r="BL78" s="63"/>
    </row>
    <row r="79" spans="1:64" x14ac:dyDescent="0.2">
      <c r="A79" s="9"/>
      <c r="E79" s="96"/>
      <c r="F79" s="96"/>
      <c r="G79" s="96"/>
      <c r="H79" s="96"/>
      <c r="I79" s="96"/>
      <c r="J79" s="96"/>
      <c r="K79" s="96"/>
      <c r="L79" s="96"/>
      <c r="M79" s="124"/>
      <c r="N79" s="124"/>
      <c r="O79" s="124"/>
      <c r="P79" s="124"/>
      <c r="Q79" s="124"/>
      <c r="R79" s="130"/>
      <c r="S79" s="62"/>
      <c r="T79" s="62"/>
      <c r="U79" s="50"/>
      <c r="V79" s="47"/>
      <c r="W79" s="62"/>
      <c r="X79" s="111"/>
      <c r="Y79" s="111"/>
      <c r="Z79" s="111"/>
      <c r="AA79" s="56"/>
      <c r="AB79" s="122"/>
      <c r="AC79" s="122"/>
      <c r="AD79" s="122"/>
      <c r="AE79" s="122"/>
      <c r="AF79" s="122"/>
      <c r="AG79" s="122"/>
      <c r="AH79" s="122"/>
      <c r="AI79" s="122"/>
      <c r="AJ79" s="122"/>
      <c r="AK79" s="122"/>
      <c r="AL79" s="122"/>
      <c r="AM79" s="122"/>
      <c r="AN79" s="122"/>
      <c r="AO79" s="122"/>
      <c r="AP79" s="122"/>
      <c r="AQ79" s="122"/>
      <c r="AR79" s="122"/>
      <c r="AS79" s="122"/>
      <c r="AT79" s="122"/>
      <c r="AU79" s="122"/>
      <c r="AV79" s="122"/>
      <c r="AW79" s="122"/>
      <c r="AX79" s="122"/>
      <c r="AY79" s="122"/>
      <c r="AZ79" s="122"/>
      <c r="BA79" s="60"/>
      <c r="BB79" s="60"/>
      <c r="BC79" s="60"/>
      <c r="BD79" s="63"/>
      <c r="BE79" s="63"/>
      <c r="BF79" s="63"/>
      <c r="BG79" s="63"/>
      <c r="BH79" s="63"/>
      <c r="BI79" s="63"/>
      <c r="BJ79" s="63"/>
      <c r="BK79" s="63"/>
      <c r="BL79" s="63"/>
    </row>
    <row r="80" spans="1:64" s="120" customFormat="1" x14ac:dyDescent="0.2">
      <c r="A80" s="126">
        <v>62</v>
      </c>
      <c r="B80" s="120" t="s">
        <v>86</v>
      </c>
      <c r="E80" s="136">
        <v>234.6</v>
      </c>
      <c r="F80" s="136">
        <v>288.7</v>
      </c>
      <c r="G80" s="136">
        <v>268.60000000000002</v>
      </c>
      <c r="H80" s="136">
        <v>239.3</v>
      </c>
      <c r="I80" s="136">
        <v>233.9</v>
      </c>
      <c r="J80" s="136">
        <v>276</v>
      </c>
      <c r="K80" s="136">
        <v>360.2</v>
      </c>
      <c r="L80" s="136">
        <v>490.6</v>
      </c>
      <c r="M80" s="136">
        <v>609.79999999999995</v>
      </c>
      <c r="N80" s="136">
        <v>560.79999999999995</v>
      </c>
      <c r="O80" s="136">
        <v>417.8</v>
      </c>
      <c r="P80" s="136">
        <v>388.9</v>
      </c>
      <c r="Q80" s="136">
        <v>404.1</v>
      </c>
      <c r="R80" s="136">
        <v>414.4</v>
      </c>
      <c r="S80" s="136">
        <v>423.1</v>
      </c>
      <c r="T80" s="136">
        <v>447.8</v>
      </c>
      <c r="U80" s="136">
        <v>462.1</v>
      </c>
      <c r="V80" s="136">
        <v>483.2</v>
      </c>
      <c r="W80" s="136">
        <v>528</v>
      </c>
      <c r="X80" s="136">
        <v>612</v>
      </c>
      <c r="Y80" s="136">
        <v>660.1</v>
      </c>
      <c r="Z80" s="136">
        <v>590.20000000000005</v>
      </c>
      <c r="AA80" s="128"/>
      <c r="AB80" s="121"/>
      <c r="AC80" s="121"/>
      <c r="AD80" s="121"/>
      <c r="AE80" s="121"/>
      <c r="AF80" s="121"/>
      <c r="AG80" s="121"/>
      <c r="AH80" s="121"/>
      <c r="AI80" s="121"/>
      <c r="AJ80" s="121"/>
      <c r="AK80" s="121"/>
      <c r="AL80" s="121"/>
      <c r="AM80" s="121"/>
      <c r="AN80" s="121"/>
      <c r="AO80" s="121"/>
      <c r="AP80" s="121"/>
      <c r="AQ80" s="121"/>
      <c r="AR80" s="121"/>
      <c r="AS80" s="121"/>
      <c r="AT80" s="121"/>
      <c r="AU80" s="121"/>
      <c r="AV80" s="121"/>
      <c r="AW80" s="121"/>
      <c r="AX80" s="121"/>
      <c r="AY80" s="121"/>
      <c r="AZ80" s="121"/>
      <c r="BA80" s="134"/>
      <c r="BB80" s="134"/>
      <c r="BC80" s="134"/>
      <c r="BD80" s="129"/>
      <c r="BE80" s="129"/>
      <c r="BF80" s="129"/>
      <c r="BG80" s="129"/>
      <c r="BH80" s="129"/>
      <c r="BI80" s="129"/>
      <c r="BJ80" s="129"/>
      <c r="BK80" s="129"/>
      <c r="BL80" s="129"/>
    </row>
    <row r="81" spans="1:64" x14ac:dyDescent="0.2">
      <c r="A81" s="9">
        <v>63</v>
      </c>
      <c r="B81" s="4" t="s">
        <v>48</v>
      </c>
      <c r="E81" s="47">
        <v>223.1</v>
      </c>
      <c r="F81" s="47">
        <v>276.89999999999998</v>
      </c>
      <c r="G81" s="47">
        <v>256.10000000000002</v>
      </c>
      <c r="H81" s="47">
        <v>226.5</v>
      </c>
      <c r="I81" s="47">
        <v>220.6</v>
      </c>
      <c r="J81" s="47">
        <v>261.39999999999998</v>
      </c>
      <c r="K81" s="47">
        <v>343.8</v>
      </c>
      <c r="L81" s="47">
        <v>473.9</v>
      </c>
      <c r="M81" s="47">
        <v>593.70000000000005</v>
      </c>
      <c r="N81" s="47">
        <v>543.6</v>
      </c>
      <c r="O81" s="47">
        <v>403.9</v>
      </c>
      <c r="P81" s="47">
        <v>375.3</v>
      </c>
      <c r="Q81" s="47">
        <v>390.1</v>
      </c>
      <c r="R81" s="47">
        <v>400.1</v>
      </c>
      <c r="S81" s="47">
        <v>407.9</v>
      </c>
      <c r="T81" s="47">
        <v>431.8</v>
      </c>
      <c r="U81" s="47">
        <v>445.4</v>
      </c>
      <c r="V81" s="47">
        <v>465.9</v>
      </c>
      <c r="W81" s="47">
        <v>511.1</v>
      </c>
      <c r="X81" s="47">
        <v>594.79999999999995</v>
      </c>
      <c r="Y81" s="47">
        <v>641.20000000000005</v>
      </c>
      <c r="Z81" s="47">
        <v>575.79999999999995</v>
      </c>
      <c r="AA81" s="56"/>
      <c r="AB81" s="122"/>
      <c r="AC81" s="122"/>
      <c r="AD81" s="122"/>
      <c r="AE81" s="122"/>
      <c r="AF81" s="122"/>
      <c r="AG81" s="122"/>
      <c r="AH81" s="122"/>
      <c r="AI81" s="122"/>
      <c r="AJ81" s="122"/>
      <c r="AK81" s="122"/>
      <c r="AL81" s="122"/>
      <c r="AM81" s="122"/>
      <c r="AN81" s="122"/>
      <c r="AO81" s="122"/>
      <c r="AP81" s="122"/>
      <c r="AQ81" s="122"/>
      <c r="AR81" s="122"/>
      <c r="AS81" s="122"/>
      <c r="AT81" s="122"/>
      <c r="AU81" s="122"/>
      <c r="AV81" s="122"/>
      <c r="AW81" s="122"/>
      <c r="AX81" s="122"/>
      <c r="AY81" s="122"/>
      <c r="AZ81" s="122"/>
      <c r="BA81" s="60"/>
      <c r="BB81" s="60"/>
      <c r="BC81" s="60"/>
      <c r="BD81" s="63"/>
      <c r="BE81" s="63"/>
      <c r="BF81" s="63"/>
      <c r="BG81" s="63"/>
      <c r="BH81" s="63"/>
      <c r="BI81" s="63"/>
      <c r="BJ81" s="63"/>
      <c r="BK81" s="63"/>
      <c r="BL81" s="63"/>
    </row>
    <row r="82" spans="1:64" x14ac:dyDescent="0.2">
      <c r="A82" s="9">
        <v>64</v>
      </c>
      <c r="B82" s="4" t="s">
        <v>96</v>
      </c>
      <c r="E82" s="62">
        <v>145.69999999999999</v>
      </c>
      <c r="F82" s="62">
        <v>165.4</v>
      </c>
      <c r="G82" s="62">
        <v>162.9</v>
      </c>
      <c r="H82" s="62">
        <v>160.30000000000001</v>
      </c>
      <c r="I82" s="62">
        <v>164.1</v>
      </c>
      <c r="J82" s="62">
        <v>197.4</v>
      </c>
      <c r="K82" s="62">
        <v>242.7</v>
      </c>
      <c r="L82" s="62">
        <v>306.7</v>
      </c>
      <c r="M82" s="62">
        <v>386.1</v>
      </c>
      <c r="N82" s="62">
        <v>404.9</v>
      </c>
      <c r="O82" s="62">
        <v>332.3</v>
      </c>
      <c r="P82" s="62">
        <v>315.60000000000002</v>
      </c>
      <c r="Q82" s="62">
        <v>332.2</v>
      </c>
      <c r="R82" s="62">
        <v>351.3</v>
      </c>
      <c r="S82" s="62">
        <v>365.1</v>
      </c>
      <c r="T82" s="62">
        <v>384.4</v>
      </c>
      <c r="U82" s="62">
        <v>399.5</v>
      </c>
      <c r="V82" s="62">
        <v>416.9</v>
      </c>
      <c r="W82" s="62">
        <v>445.9</v>
      </c>
      <c r="X82" s="62">
        <v>488.2</v>
      </c>
      <c r="Y82" s="62">
        <v>506.8</v>
      </c>
      <c r="Z82" s="62">
        <v>489.2</v>
      </c>
      <c r="AA82" s="56"/>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22"/>
      <c r="AX82" s="122"/>
      <c r="AY82" s="122"/>
      <c r="AZ82" s="122"/>
      <c r="BA82" s="60"/>
      <c r="BB82" s="60"/>
      <c r="BC82" s="60"/>
      <c r="BD82" s="63"/>
      <c r="BE82" s="63"/>
      <c r="BF82" s="63"/>
      <c r="BG82" s="63"/>
      <c r="BH82" s="63"/>
      <c r="BI82" s="63"/>
      <c r="BJ82" s="63"/>
      <c r="BK82" s="63"/>
      <c r="BL82" s="63"/>
    </row>
    <row r="83" spans="1:64" x14ac:dyDescent="0.2">
      <c r="A83" s="9">
        <v>65</v>
      </c>
      <c r="B83" s="4" t="s">
        <v>97</v>
      </c>
      <c r="E83" s="62">
        <v>77.5</v>
      </c>
      <c r="F83" s="62">
        <v>111.5</v>
      </c>
      <c r="G83" s="62">
        <v>93.2</v>
      </c>
      <c r="H83" s="62">
        <v>66.2</v>
      </c>
      <c r="I83" s="62">
        <v>56.5</v>
      </c>
      <c r="J83" s="62">
        <v>64</v>
      </c>
      <c r="K83" s="62">
        <v>101.1</v>
      </c>
      <c r="L83" s="62">
        <v>167.3</v>
      </c>
      <c r="M83" s="62">
        <v>207.6</v>
      </c>
      <c r="N83" s="62">
        <v>138.6</v>
      </c>
      <c r="O83" s="62">
        <v>71.599999999999994</v>
      </c>
      <c r="P83" s="62">
        <v>59.8</v>
      </c>
      <c r="Q83" s="62">
        <v>58</v>
      </c>
      <c r="R83" s="62">
        <v>48.8</v>
      </c>
      <c r="S83" s="62">
        <v>42.8</v>
      </c>
      <c r="T83" s="62">
        <v>47.4</v>
      </c>
      <c r="U83" s="62">
        <v>46</v>
      </c>
      <c r="V83" s="62">
        <v>49</v>
      </c>
      <c r="W83" s="62">
        <v>65.2</v>
      </c>
      <c r="X83" s="62">
        <v>106.5</v>
      </c>
      <c r="Y83" s="62">
        <v>134.5</v>
      </c>
      <c r="Z83" s="62">
        <v>86.6</v>
      </c>
      <c r="AA83" s="56"/>
      <c r="AB83" s="122"/>
      <c r="AC83" s="122"/>
      <c r="AD83" s="122"/>
      <c r="AE83" s="122"/>
      <c r="AF83" s="122"/>
      <c r="AG83" s="122"/>
      <c r="AH83" s="122"/>
      <c r="AI83" s="122"/>
      <c r="AJ83" s="122"/>
      <c r="AK83" s="122"/>
      <c r="AL83" s="122"/>
      <c r="AM83" s="122"/>
      <c r="AN83" s="122"/>
      <c r="AO83" s="122"/>
      <c r="AP83" s="122"/>
      <c r="AQ83" s="122"/>
      <c r="AR83" s="122"/>
      <c r="AS83" s="122"/>
      <c r="AT83" s="122"/>
      <c r="AU83" s="122"/>
      <c r="AV83" s="122"/>
      <c r="AW83" s="122"/>
      <c r="AX83" s="122"/>
      <c r="AY83" s="122"/>
      <c r="AZ83" s="122"/>
      <c r="BA83" s="60"/>
      <c r="BB83" s="60"/>
      <c r="BC83" s="60"/>
      <c r="BD83" s="63"/>
      <c r="BE83" s="63"/>
      <c r="BF83" s="63"/>
      <c r="BG83" s="63"/>
      <c r="BH83" s="63"/>
      <c r="BI83" s="63"/>
      <c r="BJ83" s="63"/>
      <c r="BK83" s="63"/>
      <c r="BL83" s="63"/>
    </row>
    <row r="84" spans="1:64" x14ac:dyDescent="0.2">
      <c r="A84" s="9">
        <v>66</v>
      </c>
      <c r="B84" s="4" t="s">
        <v>98</v>
      </c>
      <c r="E84" s="62">
        <v>11.5</v>
      </c>
      <c r="F84" s="62">
        <v>11.9</v>
      </c>
      <c r="G84" s="62">
        <v>12.5</v>
      </c>
      <c r="H84" s="62">
        <v>12.8</v>
      </c>
      <c r="I84" s="62">
        <v>13.4</v>
      </c>
      <c r="J84" s="62">
        <v>14.5</v>
      </c>
      <c r="K84" s="62">
        <v>16.399999999999999</v>
      </c>
      <c r="L84" s="62">
        <v>16.600000000000001</v>
      </c>
      <c r="M84" s="62">
        <v>16.100000000000001</v>
      </c>
      <c r="N84" s="62">
        <v>17.2</v>
      </c>
      <c r="O84" s="62">
        <v>13.9</v>
      </c>
      <c r="P84" s="62">
        <v>13.5</v>
      </c>
      <c r="Q84" s="62">
        <v>13.9</v>
      </c>
      <c r="R84" s="62">
        <v>14.3</v>
      </c>
      <c r="S84" s="62">
        <v>15.2</v>
      </c>
      <c r="T84" s="62">
        <v>15.9</v>
      </c>
      <c r="U84" s="62">
        <v>16.7</v>
      </c>
      <c r="V84" s="62">
        <v>17.3</v>
      </c>
      <c r="W84" s="62">
        <v>17</v>
      </c>
      <c r="X84" s="62">
        <v>17.2</v>
      </c>
      <c r="Y84" s="62">
        <v>18.899999999999999</v>
      </c>
      <c r="Z84" s="62">
        <v>14.4</v>
      </c>
      <c r="AA84" s="56"/>
      <c r="AB84" s="122"/>
      <c r="AC84" s="122"/>
      <c r="AD84" s="122"/>
      <c r="AE84" s="122"/>
      <c r="AF84" s="122"/>
      <c r="AG84" s="122"/>
      <c r="AH84" s="122"/>
      <c r="AI84" s="122"/>
      <c r="AJ84" s="122"/>
      <c r="AK84" s="122"/>
      <c r="AL84" s="122"/>
      <c r="AM84" s="122"/>
      <c r="AN84" s="122"/>
      <c r="AO84" s="122"/>
      <c r="AP84" s="122"/>
      <c r="AQ84" s="122"/>
      <c r="AR84" s="122"/>
      <c r="AS84" s="122"/>
      <c r="AT84" s="122"/>
      <c r="AU84" s="122"/>
      <c r="AV84" s="122"/>
      <c r="AW84" s="122"/>
      <c r="AX84" s="122"/>
      <c r="AY84" s="122"/>
      <c r="AZ84" s="122"/>
      <c r="BA84" s="60"/>
      <c r="BB84" s="60"/>
      <c r="BC84" s="60"/>
      <c r="BD84" s="63"/>
      <c r="BE84" s="63"/>
      <c r="BF84" s="63"/>
      <c r="BG84" s="63"/>
      <c r="BH84" s="63"/>
      <c r="BI84" s="63"/>
      <c r="BJ84" s="63"/>
      <c r="BK84" s="63"/>
      <c r="BL84" s="63"/>
    </row>
    <row r="85" spans="1:64" x14ac:dyDescent="0.2">
      <c r="A85" s="9"/>
      <c r="B85" s="120"/>
      <c r="E85" s="96"/>
      <c r="F85" s="96"/>
      <c r="G85" s="96"/>
      <c r="H85" s="96"/>
      <c r="I85" s="96"/>
      <c r="J85" s="96"/>
      <c r="K85" s="96"/>
      <c r="L85" s="96"/>
      <c r="M85" s="124"/>
      <c r="N85" s="124"/>
      <c r="O85" s="124"/>
      <c r="P85" s="124"/>
      <c r="Q85" s="124"/>
      <c r="R85" s="130"/>
      <c r="S85" s="62"/>
      <c r="T85" s="62"/>
      <c r="U85" s="50"/>
      <c r="V85" s="47"/>
      <c r="W85" s="62"/>
      <c r="X85" s="111"/>
      <c r="Y85" s="111"/>
      <c r="Z85" s="111"/>
      <c r="AA85" s="56"/>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60"/>
      <c r="BB85" s="60"/>
      <c r="BC85" s="60"/>
      <c r="BD85" s="63"/>
      <c r="BE85" s="63"/>
      <c r="BF85" s="63"/>
      <c r="BG85" s="63"/>
      <c r="BH85" s="63"/>
      <c r="BI85" s="63"/>
      <c r="BJ85" s="63"/>
      <c r="BK85" s="63"/>
      <c r="BL85" s="63"/>
    </row>
    <row r="86" spans="1:64" s="120" customFormat="1" x14ac:dyDescent="0.2">
      <c r="A86" s="126">
        <v>67</v>
      </c>
      <c r="B86" s="120" t="s">
        <v>99</v>
      </c>
      <c r="E86" s="136">
        <v>75.2</v>
      </c>
      <c r="F86" s="136">
        <v>84.4</v>
      </c>
      <c r="G86" s="136">
        <v>98.4</v>
      </c>
      <c r="H86" s="136">
        <v>106</v>
      </c>
      <c r="I86" s="136">
        <v>117.3</v>
      </c>
      <c r="J86" s="136">
        <v>131.80000000000001</v>
      </c>
      <c r="K86" s="136">
        <v>142.19999999999999</v>
      </c>
      <c r="L86" s="136">
        <v>139.4</v>
      </c>
      <c r="M86" s="136">
        <v>160.1</v>
      </c>
      <c r="N86" s="136">
        <v>180.7</v>
      </c>
      <c r="O86" s="136">
        <v>185.7</v>
      </c>
      <c r="P86" s="136">
        <v>190.7</v>
      </c>
      <c r="Q86" s="136">
        <v>204.9</v>
      </c>
      <c r="R86" s="136">
        <v>202.2</v>
      </c>
      <c r="S86" s="136">
        <v>213.9</v>
      </c>
      <c r="T86" s="136">
        <v>226.9</v>
      </c>
      <c r="U86" s="136">
        <v>235.7</v>
      </c>
      <c r="V86" s="136">
        <v>254.2</v>
      </c>
      <c r="W86" s="136">
        <v>269</v>
      </c>
      <c r="X86" s="136">
        <v>265</v>
      </c>
      <c r="Y86" s="136">
        <v>286.89999999999998</v>
      </c>
      <c r="Z86" s="136">
        <v>294.2</v>
      </c>
      <c r="AA86" s="128"/>
      <c r="AB86" s="121"/>
      <c r="AC86" s="121"/>
      <c r="AD86" s="121"/>
      <c r="AE86" s="121"/>
      <c r="AF86" s="121"/>
      <c r="AG86" s="121"/>
      <c r="AH86" s="121"/>
      <c r="AI86" s="121"/>
      <c r="AJ86" s="121"/>
      <c r="AK86" s="121"/>
      <c r="AL86" s="121"/>
      <c r="AM86" s="121"/>
      <c r="AN86" s="121"/>
      <c r="AO86" s="121"/>
      <c r="AP86" s="121"/>
      <c r="AQ86" s="121"/>
      <c r="AR86" s="121"/>
      <c r="AS86" s="121"/>
      <c r="AT86" s="121"/>
      <c r="AU86" s="121"/>
      <c r="AV86" s="121"/>
      <c r="AW86" s="121"/>
      <c r="AX86" s="121"/>
      <c r="AY86" s="121"/>
      <c r="AZ86" s="121"/>
      <c r="BA86" s="134"/>
      <c r="BB86" s="134"/>
      <c r="BC86" s="134"/>
      <c r="BD86" s="129"/>
      <c r="BE86" s="129"/>
      <c r="BF86" s="129"/>
      <c r="BG86" s="129"/>
      <c r="BH86" s="129"/>
      <c r="BI86" s="129"/>
      <c r="BJ86" s="129"/>
      <c r="BK86" s="129"/>
      <c r="BL86" s="129"/>
    </row>
    <row r="87" spans="1:64" x14ac:dyDescent="0.2">
      <c r="A87" s="126"/>
      <c r="B87" s="120"/>
      <c r="E87" s="62"/>
      <c r="F87" s="62"/>
      <c r="G87" s="62"/>
      <c r="H87" s="62"/>
      <c r="I87" s="62"/>
      <c r="J87" s="62"/>
      <c r="K87" s="62"/>
      <c r="L87" s="62"/>
      <c r="M87" s="62"/>
      <c r="N87" s="62"/>
      <c r="O87" s="62"/>
      <c r="P87" s="62"/>
      <c r="Q87" s="62"/>
      <c r="R87" s="62"/>
      <c r="S87" s="62"/>
      <c r="T87" s="62"/>
      <c r="U87" s="62"/>
      <c r="V87" s="62"/>
      <c r="W87" s="62"/>
      <c r="X87" s="111"/>
      <c r="Y87" s="111"/>
      <c r="Z87" s="111"/>
      <c r="AA87" s="56"/>
      <c r="AB87" s="122"/>
      <c r="AC87" s="122"/>
      <c r="AD87" s="122"/>
      <c r="AE87" s="122"/>
      <c r="AF87" s="122"/>
      <c r="AG87" s="122"/>
      <c r="AH87" s="122"/>
      <c r="AI87" s="122"/>
      <c r="AJ87" s="122"/>
      <c r="AK87" s="122"/>
      <c r="AL87" s="122"/>
      <c r="AM87" s="122"/>
      <c r="AN87" s="122"/>
      <c r="AO87" s="122"/>
      <c r="AP87" s="122"/>
      <c r="AQ87" s="122"/>
      <c r="AR87" s="122"/>
      <c r="AS87" s="122"/>
      <c r="AT87" s="122"/>
      <c r="AU87" s="122"/>
      <c r="AV87" s="122"/>
      <c r="AW87" s="122"/>
      <c r="AX87" s="122"/>
      <c r="AY87" s="122"/>
      <c r="AZ87" s="122"/>
      <c r="BA87" s="60"/>
      <c r="BB87" s="60"/>
      <c r="BC87" s="60"/>
      <c r="BD87" s="63"/>
      <c r="BE87" s="63"/>
      <c r="BF87" s="63"/>
      <c r="BG87" s="63"/>
      <c r="BH87" s="63"/>
      <c r="BI87" s="63"/>
      <c r="BJ87" s="63"/>
      <c r="BK87" s="63"/>
      <c r="BL87" s="63"/>
    </row>
    <row r="88" spans="1:64" x14ac:dyDescent="0.2">
      <c r="A88" s="126"/>
      <c r="B88" s="144" t="s">
        <v>23</v>
      </c>
      <c r="E88" s="96"/>
      <c r="F88" s="96"/>
      <c r="G88" s="96"/>
      <c r="H88" s="96"/>
      <c r="I88" s="96"/>
      <c r="J88" s="96"/>
      <c r="K88" s="96"/>
      <c r="L88" s="96"/>
      <c r="M88" s="124"/>
      <c r="N88" s="124"/>
      <c r="O88" s="124"/>
      <c r="P88" s="124"/>
      <c r="Q88" s="124"/>
      <c r="R88" s="130"/>
      <c r="S88" s="62"/>
      <c r="T88" s="62"/>
      <c r="U88" s="50"/>
      <c r="V88" s="47"/>
      <c r="W88" s="62"/>
      <c r="X88" s="111"/>
      <c r="Y88" s="111"/>
      <c r="Z88" s="111"/>
      <c r="AA88" s="56"/>
      <c r="AB88" s="122"/>
      <c r="AC88" s="122"/>
      <c r="AD88" s="122"/>
      <c r="AE88" s="122"/>
      <c r="AF88" s="122"/>
      <c r="AG88" s="122"/>
      <c r="AH88" s="122"/>
      <c r="AI88" s="122"/>
      <c r="AJ88" s="122"/>
      <c r="AK88" s="122"/>
      <c r="AL88" s="122"/>
      <c r="AM88" s="122"/>
      <c r="AN88" s="122"/>
      <c r="AO88" s="122"/>
      <c r="AP88" s="122"/>
      <c r="AQ88" s="122"/>
      <c r="AR88" s="122"/>
      <c r="AS88" s="122"/>
      <c r="AT88" s="122"/>
      <c r="AU88" s="122"/>
      <c r="AV88" s="122"/>
      <c r="AW88" s="122"/>
      <c r="AX88" s="122"/>
      <c r="AY88" s="122"/>
      <c r="AZ88" s="122"/>
      <c r="BA88" s="60"/>
      <c r="BB88" s="60"/>
      <c r="BC88" s="60"/>
      <c r="BD88" s="63"/>
      <c r="BE88" s="63"/>
      <c r="BF88" s="63"/>
      <c r="BG88" s="63"/>
      <c r="BH88" s="63"/>
      <c r="BI88" s="63"/>
      <c r="BJ88" s="63"/>
      <c r="BK88" s="63"/>
      <c r="BL88" s="63"/>
    </row>
    <row r="89" spans="1:64" x14ac:dyDescent="0.2">
      <c r="A89" s="126">
        <v>68</v>
      </c>
      <c r="B89" s="4" t="s">
        <v>100</v>
      </c>
      <c r="E89" s="62">
        <v>-255.8</v>
      </c>
      <c r="F89" s="62">
        <v>-369.7</v>
      </c>
      <c r="G89" s="62">
        <v>-360.4</v>
      </c>
      <c r="H89" s="62">
        <v>-420.7</v>
      </c>
      <c r="I89" s="62">
        <v>-496.2</v>
      </c>
      <c r="J89" s="62">
        <v>-610.79999999999995</v>
      </c>
      <c r="K89" s="62">
        <v>-716.5</v>
      </c>
      <c r="L89" s="62">
        <v>-763.5</v>
      </c>
      <c r="M89" s="62">
        <v>-711</v>
      </c>
      <c r="N89" s="62">
        <v>-712.4</v>
      </c>
      <c r="O89" s="62">
        <v>-394.8</v>
      </c>
      <c r="P89" s="62">
        <v>-503.1</v>
      </c>
      <c r="Q89" s="62">
        <v>-554.5</v>
      </c>
      <c r="R89" s="62">
        <v>-525.9</v>
      </c>
      <c r="S89" s="62">
        <v>-446.9</v>
      </c>
      <c r="T89" s="62">
        <v>-484</v>
      </c>
      <c r="U89" s="62">
        <v>-491.4</v>
      </c>
      <c r="V89" s="62">
        <v>-481.5</v>
      </c>
      <c r="W89" s="62">
        <v>-512.70000000000005</v>
      </c>
      <c r="X89" s="62">
        <v>-581</v>
      </c>
      <c r="Y89" s="62">
        <v>-576.29999999999995</v>
      </c>
      <c r="Z89" s="62">
        <v>-676.7</v>
      </c>
      <c r="AA89" s="56"/>
      <c r="AB89" s="122"/>
      <c r="AC89" s="122"/>
      <c r="AD89" s="122"/>
      <c r="AE89" s="122"/>
      <c r="AF89" s="122"/>
      <c r="AG89" s="122"/>
      <c r="AH89" s="122"/>
      <c r="AI89" s="122"/>
      <c r="AJ89" s="122"/>
      <c r="AK89" s="122"/>
      <c r="AL89" s="122"/>
      <c r="AM89" s="122"/>
      <c r="AN89" s="122"/>
      <c r="AO89" s="122"/>
      <c r="AP89" s="122"/>
      <c r="AQ89" s="122"/>
      <c r="AR89" s="122"/>
      <c r="AS89" s="122"/>
      <c r="AT89" s="122"/>
      <c r="AU89" s="122"/>
      <c r="AV89" s="122"/>
      <c r="AW89" s="122"/>
      <c r="AX89" s="122"/>
      <c r="AY89" s="122"/>
      <c r="AZ89" s="122"/>
      <c r="BA89" s="60"/>
      <c r="BB89" s="60"/>
      <c r="BC89" s="60"/>
      <c r="BD89" s="63"/>
      <c r="BE89" s="63"/>
      <c r="BF89" s="63"/>
      <c r="BG89" s="63"/>
      <c r="BH89" s="63"/>
      <c r="BI89" s="63"/>
      <c r="BJ89" s="63"/>
      <c r="BK89" s="63"/>
      <c r="BL89" s="63"/>
    </row>
    <row r="90" spans="1:64" x14ac:dyDescent="0.2">
      <c r="A90" s="9">
        <v>69</v>
      </c>
      <c r="B90" s="4" t="s">
        <v>39</v>
      </c>
      <c r="E90" s="47">
        <v>-178.4</v>
      </c>
      <c r="F90" s="47">
        <v>-275.89999999999998</v>
      </c>
      <c r="G90" s="47">
        <v>-246.7</v>
      </c>
      <c r="H90" s="47">
        <v>-320.8</v>
      </c>
      <c r="I90" s="47">
        <v>-391.6</v>
      </c>
      <c r="J90" s="47">
        <v>-470.2</v>
      </c>
      <c r="K90" s="47">
        <v>-557.1</v>
      </c>
      <c r="L90" s="47">
        <v>-605.9</v>
      </c>
      <c r="M90" s="47">
        <v>-482</v>
      </c>
      <c r="N90" s="47">
        <v>-444.6</v>
      </c>
      <c r="O90" s="47">
        <v>-145.5</v>
      </c>
      <c r="P90" s="47">
        <v>-224.5</v>
      </c>
      <c r="Q90" s="47">
        <v>-265.8</v>
      </c>
      <c r="R90" s="47">
        <v>-240.4</v>
      </c>
      <c r="S90" s="47">
        <v>-163.6</v>
      </c>
      <c r="T90" s="47">
        <v>-199.7</v>
      </c>
      <c r="U90" s="47">
        <v>-214.1</v>
      </c>
      <c r="V90" s="47">
        <v>-191.8</v>
      </c>
      <c r="W90" s="47">
        <v>-161</v>
      </c>
      <c r="X90" s="47">
        <v>-231</v>
      </c>
      <c r="Y90" s="47">
        <v>-240.1</v>
      </c>
      <c r="Z90" s="47">
        <v>-360.2</v>
      </c>
      <c r="AA90" s="56"/>
      <c r="AB90" s="122"/>
      <c r="AC90" s="122"/>
      <c r="AD90" s="122"/>
      <c r="AE90" s="122"/>
      <c r="AF90" s="122"/>
      <c r="AG90" s="122"/>
      <c r="AH90" s="122"/>
      <c r="AI90" s="122"/>
      <c r="AJ90" s="122"/>
      <c r="AK90" s="122"/>
      <c r="AL90" s="122"/>
      <c r="AM90" s="122"/>
      <c r="AN90" s="122"/>
      <c r="AO90" s="122"/>
      <c r="AP90" s="122"/>
      <c r="AQ90" s="122"/>
      <c r="AR90" s="122"/>
      <c r="AS90" s="122"/>
      <c r="AT90" s="122"/>
      <c r="AU90" s="122"/>
      <c r="AV90" s="122"/>
      <c r="AW90" s="122"/>
      <c r="AX90" s="122"/>
      <c r="AY90" s="122"/>
      <c r="AZ90" s="122"/>
      <c r="BA90" s="60"/>
      <c r="BB90" s="60"/>
      <c r="BC90" s="60"/>
      <c r="BD90" s="63"/>
      <c r="BE90" s="63"/>
      <c r="BF90" s="63"/>
      <c r="BG90" s="63"/>
      <c r="BH90" s="63"/>
      <c r="BI90" s="63"/>
      <c r="BJ90" s="63"/>
      <c r="BK90" s="63"/>
      <c r="BL90" s="63"/>
    </row>
    <row r="91" spans="1:64" x14ac:dyDescent="0.2">
      <c r="A91" s="9">
        <v>70</v>
      </c>
      <c r="B91" s="4" t="s">
        <v>101</v>
      </c>
      <c r="E91" s="62">
        <v>-286.60000000000002</v>
      </c>
      <c r="F91" s="62">
        <v>-401.9</v>
      </c>
      <c r="G91" s="62">
        <v>-394.1</v>
      </c>
      <c r="H91" s="62">
        <v>-456.1</v>
      </c>
      <c r="I91" s="62">
        <v>-522.29999999999995</v>
      </c>
      <c r="J91" s="62">
        <v>-635.9</v>
      </c>
      <c r="K91" s="62">
        <v>-749.2</v>
      </c>
      <c r="L91" s="62">
        <v>-816.6</v>
      </c>
      <c r="M91" s="62">
        <v>-736.6</v>
      </c>
      <c r="N91" s="62">
        <v>-696.5</v>
      </c>
      <c r="O91" s="62">
        <v>-379.7</v>
      </c>
      <c r="P91" s="62">
        <v>-432</v>
      </c>
      <c r="Q91" s="62">
        <v>-455.3</v>
      </c>
      <c r="R91" s="62">
        <v>-418.1</v>
      </c>
      <c r="S91" s="62">
        <v>-339.5</v>
      </c>
      <c r="T91" s="62">
        <v>-370</v>
      </c>
      <c r="U91" s="62">
        <v>-408.9</v>
      </c>
      <c r="V91" s="62">
        <v>-397.6</v>
      </c>
      <c r="W91" s="62">
        <v>-361.7</v>
      </c>
      <c r="X91" s="62">
        <v>-438.2</v>
      </c>
      <c r="Y91" s="62">
        <v>-472.1</v>
      </c>
      <c r="Z91" s="62">
        <v>-616.1</v>
      </c>
      <c r="AA91" s="56"/>
      <c r="AB91" s="122"/>
      <c r="AC91" s="122"/>
      <c r="AD91" s="122"/>
      <c r="AE91" s="122"/>
      <c r="AF91" s="122"/>
      <c r="AG91" s="122"/>
      <c r="AH91" s="122"/>
      <c r="AI91" s="122"/>
      <c r="AJ91" s="122"/>
      <c r="AK91" s="122"/>
      <c r="AL91" s="122"/>
      <c r="AM91" s="122"/>
      <c r="AN91" s="122"/>
      <c r="AO91" s="122"/>
      <c r="AP91" s="122"/>
      <c r="AQ91" s="122"/>
      <c r="AR91" s="122"/>
      <c r="AS91" s="122"/>
      <c r="AT91" s="122"/>
      <c r="AU91" s="122"/>
      <c r="AV91" s="122"/>
      <c r="AW91" s="122"/>
      <c r="AX91" s="122"/>
      <c r="AY91" s="122"/>
      <c r="AZ91" s="122"/>
      <c r="BA91" s="60"/>
      <c r="BB91" s="60"/>
      <c r="BC91" s="60"/>
      <c r="BD91" s="63"/>
      <c r="BE91" s="63"/>
      <c r="BF91" s="63"/>
      <c r="BG91" s="63"/>
      <c r="BH91" s="63"/>
      <c r="BI91" s="63"/>
      <c r="BJ91" s="63"/>
      <c r="BK91" s="63"/>
      <c r="BL91" s="63"/>
    </row>
    <row r="92" spans="1:64" x14ac:dyDescent="0.2">
      <c r="A92" s="9"/>
      <c r="E92" s="111"/>
      <c r="F92" s="111"/>
      <c r="G92" s="111"/>
      <c r="H92" s="111"/>
      <c r="I92" s="111"/>
      <c r="J92" s="111"/>
      <c r="K92" s="111"/>
      <c r="L92" s="111"/>
      <c r="M92" s="111"/>
      <c r="N92" s="111"/>
      <c r="O92" s="111"/>
      <c r="P92" s="111"/>
      <c r="Q92" s="111"/>
      <c r="R92" s="111"/>
      <c r="S92" s="111"/>
      <c r="T92" s="111"/>
      <c r="U92" s="111"/>
      <c r="V92" s="145"/>
      <c r="W92" s="111"/>
      <c r="X92" s="111"/>
      <c r="Y92" s="111"/>
      <c r="Z92" s="111"/>
      <c r="AA92" s="56"/>
      <c r="AB92" s="122"/>
      <c r="AC92" s="122"/>
      <c r="AD92" s="122"/>
      <c r="AE92" s="122"/>
      <c r="AF92" s="122"/>
      <c r="AG92" s="122"/>
      <c r="AH92" s="122"/>
      <c r="AI92" s="122"/>
      <c r="AJ92" s="122"/>
      <c r="AK92" s="122"/>
      <c r="AL92" s="122"/>
      <c r="AM92" s="122"/>
      <c r="AN92" s="122"/>
      <c r="AO92" s="122"/>
      <c r="AP92" s="122"/>
      <c r="AQ92" s="122"/>
      <c r="AR92" s="122"/>
      <c r="AS92" s="122"/>
      <c r="AT92" s="122"/>
      <c r="AU92" s="122"/>
      <c r="AV92" s="122"/>
      <c r="AW92" s="122"/>
      <c r="AX92" s="122"/>
      <c r="AY92" s="122"/>
      <c r="AZ92" s="122"/>
      <c r="BA92" s="60"/>
      <c r="BB92" s="60"/>
      <c r="BC92" s="60"/>
      <c r="BD92" s="63"/>
      <c r="BE92" s="63"/>
      <c r="BF92" s="63"/>
      <c r="BG92" s="63"/>
      <c r="BH92" s="63"/>
      <c r="BI92" s="63"/>
      <c r="BJ92" s="63"/>
      <c r="BK92" s="63"/>
      <c r="BL92" s="63"/>
    </row>
    <row r="93" spans="1:64" x14ac:dyDescent="0.2">
      <c r="A93" s="9"/>
      <c r="E93" s="141"/>
      <c r="F93" s="141"/>
      <c r="G93" s="141"/>
      <c r="H93" s="141"/>
      <c r="I93" s="141"/>
      <c r="J93" s="141"/>
      <c r="K93" s="141"/>
      <c r="L93" s="141"/>
      <c r="M93" s="141"/>
      <c r="N93" s="141"/>
      <c r="O93" s="141"/>
      <c r="P93" s="141"/>
      <c r="Q93" s="141"/>
      <c r="R93" s="141"/>
      <c r="S93" s="141"/>
      <c r="T93" s="141"/>
      <c r="U93" s="141"/>
      <c r="V93" s="141"/>
      <c r="W93" s="141"/>
      <c r="X93" s="141"/>
      <c r="Y93" s="141"/>
      <c r="Z93" s="111"/>
      <c r="AA93" s="56"/>
      <c r="AB93" s="122"/>
      <c r="AC93" s="122"/>
      <c r="AD93" s="122"/>
      <c r="AE93" s="122"/>
      <c r="AF93" s="122"/>
      <c r="AG93" s="122"/>
      <c r="AH93" s="122"/>
      <c r="AI93" s="122"/>
      <c r="AJ93" s="122"/>
      <c r="AK93" s="122"/>
      <c r="AL93" s="122"/>
      <c r="AM93" s="122"/>
      <c r="AN93" s="122"/>
      <c r="AO93" s="122"/>
      <c r="AP93" s="122"/>
      <c r="AQ93" s="122"/>
      <c r="AR93" s="122"/>
      <c r="AS93" s="122"/>
      <c r="AT93" s="122"/>
      <c r="AU93" s="122"/>
      <c r="AV93" s="122"/>
      <c r="AW93" s="122"/>
      <c r="AX93" s="122"/>
      <c r="AY93" s="122"/>
      <c r="AZ93" s="122"/>
      <c r="BA93" s="60"/>
      <c r="BB93" s="60"/>
      <c r="BC93" s="60"/>
      <c r="BD93" s="63"/>
      <c r="BE93" s="63"/>
      <c r="BF93" s="63"/>
      <c r="BG93" s="63"/>
      <c r="BH93" s="63"/>
      <c r="BI93" s="63"/>
      <c r="BJ93" s="63"/>
      <c r="BK93" s="63"/>
      <c r="BL93" s="63"/>
    </row>
    <row r="94" spans="1:64" x14ac:dyDescent="0.2">
      <c r="A94" s="9"/>
      <c r="B94" s="144" t="s">
        <v>24</v>
      </c>
      <c r="E94" s="96"/>
      <c r="F94" s="96"/>
      <c r="G94" s="96"/>
      <c r="H94" s="96"/>
      <c r="I94" s="96"/>
      <c r="J94" s="96"/>
      <c r="K94" s="96"/>
      <c r="L94" s="96"/>
      <c r="M94" s="96"/>
      <c r="N94" s="96"/>
      <c r="O94" s="96"/>
      <c r="P94" s="96"/>
      <c r="Q94" s="96"/>
      <c r="R94" s="96"/>
      <c r="S94" s="96"/>
      <c r="T94" s="96"/>
      <c r="U94" s="96"/>
      <c r="V94" s="96"/>
      <c r="W94" s="96"/>
      <c r="X94" s="96"/>
      <c r="Y94" s="96"/>
      <c r="Z94" s="111"/>
      <c r="AA94" s="56"/>
      <c r="AB94" s="122"/>
      <c r="AC94" s="122"/>
      <c r="AD94" s="122"/>
      <c r="AE94" s="122"/>
      <c r="AF94" s="122"/>
      <c r="AG94" s="122"/>
      <c r="AH94" s="122"/>
      <c r="AI94" s="122"/>
      <c r="AJ94" s="122"/>
      <c r="AK94" s="122"/>
      <c r="AL94" s="122"/>
      <c r="AM94" s="122"/>
      <c r="AN94" s="122"/>
      <c r="AO94" s="122"/>
      <c r="AP94" s="122"/>
      <c r="AQ94" s="122"/>
      <c r="AR94" s="122"/>
      <c r="AS94" s="122"/>
      <c r="AT94" s="122"/>
      <c r="AU94" s="122"/>
      <c r="AV94" s="122"/>
      <c r="AW94" s="122"/>
      <c r="AX94" s="122"/>
      <c r="AY94" s="122"/>
      <c r="AZ94" s="122"/>
      <c r="BA94" s="60"/>
      <c r="BB94" s="60"/>
      <c r="BC94" s="60"/>
      <c r="BD94" s="63"/>
      <c r="BE94" s="63"/>
      <c r="BF94" s="63"/>
      <c r="BG94" s="63"/>
      <c r="BH94" s="63"/>
      <c r="BI94" s="63"/>
      <c r="BJ94" s="63"/>
      <c r="BK94" s="63"/>
      <c r="BL94" s="63"/>
    </row>
    <row r="95" spans="1:64" ht="14.25" x14ac:dyDescent="0.2">
      <c r="A95" s="9"/>
      <c r="B95" s="120" t="s">
        <v>60</v>
      </c>
      <c r="E95" s="96"/>
      <c r="F95" s="96"/>
      <c r="G95" s="96"/>
      <c r="H95" s="96"/>
      <c r="I95" s="96"/>
      <c r="J95" s="96"/>
      <c r="K95" s="96"/>
      <c r="L95" s="96"/>
      <c r="M95" s="96"/>
      <c r="N95" s="96"/>
      <c r="O95" s="96"/>
      <c r="Q95" s="96"/>
      <c r="R95" s="96"/>
      <c r="S95" s="96"/>
      <c r="T95" s="96"/>
      <c r="U95" s="96"/>
      <c r="V95" s="96"/>
      <c r="W95" s="96"/>
      <c r="X95" s="96"/>
      <c r="Y95" s="96"/>
      <c r="Z95" s="111"/>
      <c r="AA95" s="56"/>
      <c r="AB95" s="122"/>
      <c r="AC95" s="122"/>
      <c r="AD95" s="122"/>
      <c r="AE95" s="122"/>
      <c r="AF95" s="122"/>
      <c r="AG95" s="122"/>
      <c r="AH95" s="122"/>
      <c r="AI95" s="122"/>
      <c r="AJ95" s="122"/>
      <c r="AK95" s="122"/>
      <c r="AL95" s="122"/>
      <c r="AM95" s="122"/>
      <c r="AN95" s="122"/>
      <c r="AO95" s="122"/>
      <c r="AP95" s="122"/>
      <c r="AQ95" s="122"/>
      <c r="AR95" s="122"/>
      <c r="AS95" s="122"/>
      <c r="AT95" s="122"/>
      <c r="AU95" s="122"/>
      <c r="AV95" s="122"/>
      <c r="AW95" s="122"/>
      <c r="AX95" s="122"/>
      <c r="AY95" s="122"/>
      <c r="AZ95" s="122"/>
      <c r="BA95" s="60"/>
      <c r="BB95" s="60"/>
      <c r="BC95" s="60"/>
      <c r="BD95" s="63"/>
      <c r="BE95" s="63"/>
      <c r="BF95" s="63"/>
      <c r="BG95" s="63"/>
      <c r="BH95" s="63"/>
      <c r="BI95" s="63"/>
      <c r="BJ95" s="63"/>
      <c r="BK95" s="63"/>
      <c r="BL95" s="63"/>
    </row>
    <row r="96" spans="1:64" x14ac:dyDescent="0.2">
      <c r="A96" s="9">
        <v>71</v>
      </c>
      <c r="B96" s="4" t="s">
        <v>37</v>
      </c>
      <c r="E96" s="62">
        <v>2160.6999999999998</v>
      </c>
      <c r="F96" s="62">
        <v>2406.8000000000002</v>
      </c>
      <c r="G96" s="62">
        <v>2424</v>
      </c>
      <c r="H96" s="62">
        <v>2425.9</v>
      </c>
      <c r="I96" s="62">
        <v>2692.3</v>
      </c>
      <c r="J96" s="62">
        <v>3092.4</v>
      </c>
      <c r="K96" s="62">
        <v>3544</v>
      </c>
      <c r="L96" s="62">
        <v>3722.6</v>
      </c>
      <c r="M96" s="130">
        <v>4560.3999999999996</v>
      </c>
      <c r="N96" s="130">
        <v>5044.2</v>
      </c>
      <c r="O96" s="130">
        <v>4446.5</v>
      </c>
      <c r="P96" s="130">
        <v>4794.3</v>
      </c>
      <c r="Q96" s="130">
        <v>5413.1</v>
      </c>
      <c r="R96" s="50">
        <v>5529</v>
      </c>
      <c r="S96" s="50">
        <v>5616.8</v>
      </c>
      <c r="T96" s="50">
        <v>6029.2</v>
      </c>
      <c r="U96" s="50">
        <v>5511.3</v>
      </c>
      <c r="V96" s="50">
        <v>5341.9</v>
      </c>
      <c r="W96" s="50">
        <v>5760.1</v>
      </c>
      <c r="X96" s="50">
        <v>6186.2</v>
      </c>
      <c r="Y96" s="111">
        <v>6146.9</v>
      </c>
      <c r="Z96" s="47" t="s">
        <v>22</v>
      </c>
      <c r="AA96" s="56"/>
      <c r="AB96" s="122"/>
      <c r="AC96" s="122"/>
      <c r="AD96" s="122"/>
      <c r="AE96" s="122"/>
      <c r="AF96" s="122"/>
      <c r="AG96" s="122"/>
      <c r="AH96" s="122"/>
      <c r="AI96" s="122"/>
      <c r="AJ96" s="122"/>
      <c r="AK96" s="122"/>
      <c r="AL96" s="122"/>
      <c r="AM96" s="122"/>
      <c r="AN96" s="122"/>
      <c r="AO96" s="122"/>
      <c r="AP96" s="122"/>
      <c r="AQ96" s="122"/>
      <c r="AR96" s="122"/>
      <c r="AS96" s="122"/>
      <c r="AT96" s="122"/>
      <c r="AU96" s="122"/>
      <c r="AV96" s="122"/>
      <c r="AW96" s="47"/>
      <c r="AX96" s="122"/>
      <c r="AY96" s="122"/>
      <c r="AZ96" s="122"/>
      <c r="BA96" s="60"/>
      <c r="BB96" s="60"/>
      <c r="BC96" s="60"/>
      <c r="BD96" s="63"/>
      <c r="BE96" s="63"/>
      <c r="BF96" s="63"/>
      <c r="BG96" s="63"/>
      <c r="BH96" s="63"/>
      <c r="BI96" s="63"/>
      <c r="BJ96" s="63"/>
      <c r="BK96" s="63"/>
      <c r="BL96" s="63"/>
    </row>
    <row r="97" spans="1:64" x14ac:dyDescent="0.2">
      <c r="A97" s="9">
        <v>72</v>
      </c>
      <c r="B97" s="4" t="s">
        <v>25</v>
      </c>
      <c r="E97" s="50">
        <v>1914.4</v>
      </c>
      <c r="F97" s="50">
        <v>2146.1</v>
      </c>
      <c r="G97" s="50">
        <v>2174.5</v>
      </c>
      <c r="H97" s="50">
        <v>2193.1</v>
      </c>
      <c r="I97" s="50">
        <v>2449.6999999999998</v>
      </c>
      <c r="J97" s="50">
        <v>2828.4</v>
      </c>
      <c r="K97" s="50">
        <v>3250.9</v>
      </c>
      <c r="L97" s="50">
        <v>3399.7</v>
      </c>
      <c r="M97" s="50">
        <v>4196</v>
      </c>
      <c r="N97" s="50">
        <v>4661.8</v>
      </c>
      <c r="O97" s="50">
        <v>4104.7</v>
      </c>
      <c r="P97" s="50">
        <v>4411.1000000000004</v>
      </c>
      <c r="Q97" s="50">
        <v>4987.2</v>
      </c>
      <c r="R97" s="50">
        <v>5092.3</v>
      </c>
      <c r="S97" s="50">
        <v>5158</v>
      </c>
      <c r="T97" s="50">
        <v>5522</v>
      </c>
      <c r="U97" s="50">
        <v>5010.3999999999996</v>
      </c>
      <c r="V97" s="50">
        <v>4827.8</v>
      </c>
      <c r="W97" s="50">
        <v>5214.3</v>
      </c>
      <c r="X97" s="50">
        <v>5625.7</v>
      </c>
      <c r="Y97" s="50">
        <v>5580.8</v>
      </c>
      <c r="Z97" s="47" t="s">
        <v>22</v>
      </c>
      <c r="AA97" s="56"/>
      <c r="AB97" s="122"/>
      <c r="AC97" s="122"/>
      <c r="AD97" s="122"/>
      <c r="AE97" s="122"/>
      <c r="AF97" s="122"/>
      <c r="AG97" s="122"/>
      <c r="AH97" s="122"/>
      <c r="AI97" s="122"/>
      <c r="AJ97" s="122"/>
      <c r="AK97" s="122"/>
      <c r="AL97" s="122"/>
      <c r="AM97" s="122"/>
      <c r="AN97" s="122"/>
      <c r="AO97" s="122"/>
      <c r="AP97" s="122"/>
      <c r="AQ97" s="122"/>
      <c r="AR97" s="122"/>
      <c r="AS97" s="122"/>
      <c r="AT97" s="122"/>
      <c r="AU97" s="122"/>
      <c r="AV97" s="122"/>
      <c r="AW97" s="47"/>
      <c r="AX97" s="122"/>
      <c r="AY97" s="122"/>
      <c r="AZ97" s="122"/>
      <c r="BA97" s="60"/>
      <c r="BB97" s="60"/>
      <c r="BC97" s="60"/>
      <c r="BD97" s="63"/>
      <c r="BE97" s="63"/>
      <c r="BF97" s="63"/>
      <c r="BG97" s="63"/>
      <c r="BH97" s="63"/>
      <c r="BI97" s="63"/>
      <c r="BJ97" s="63"/>
      <c r="BK97" s="63"/>
      <c r="BL97" s="63"/>
    </row>
    <row r="98" spans="1:64" x14ac:dyDescent="0.2">
      <c r="A98" s="9">
        <v>73</v>
      </c>
      <c r="B98" s="4" t="s">
        <v>26</v>
      </c>
      <c r="E98" s="62">
        <v>666.7</v>
      </c>
      <c r="F98" s="62">
        <v>702.9</v>
      </c>
      <c r="G98" s="62">
        <v>683.4</v>
      </c>
      <c r="H98" s="62">
        <v>704.5</v>
      </c>
      <c r="I98" s="62">
        <v>808.4</v>
      </c>
      <c r="J98" s="62">
        <v>948.9</v>
      </c>
      <c r="K98" s="62">
        <v>1050</v>
      </c>
      <c r="L98" s="62">
        <v>1151.0999999999999</v>
      </c>
      <c r="M98" s="130">
        <v>1346.1</v>
      </c>
      <c r="N98" s="130">
        <v>1466.7</v>
      </c>
      <c r="O98" s="130">
        <v>1350</v>
      </c>
      <c r="P98" s="130">
        <v>1458.1</v>
      </c>
      <c r="Q98" s="130">
        <v>1651.1</v>
      </c>
      <c r="R98" s="130">
        <v>1661</v>
      </c>
      <c r="S98" s="62">
        <v>1639.5</v>
      </c>
      <c r="T98" s="62">
        <v>1738.7</v>
      </c>
      <c r="U98" s="50">
        <v>1568.9</v>
      </c>
      <c r="V98" s="50">
        <v>1486.6</v>
      </c>
      <c r="W98" s="50">
        <v>1633.9</v>
      </c>
      <c r="X98" s="50">
        <v>1671.1</v>
      </c>
      <c r="Y98" s="111">
        <v>1642.1</v>
      </c>
      <c r="Z98" s="47" t="s">
        <v>22</v>
      </c>
      <c r="AA98" s="56"/>
      <c r="AB98" s="122"/>
      <c r="AC98" s="122"/>
      <c r="AD98" s="122"/>
      <c r="AE98" s="122"/>
      <c r="AF98" s="122"/>
      <c r="AG98" s="122"/>
      <c r="AH98" s="122"/>
      <c r="AI98" s="122"/>
      <c r="AJ98" s="122"/>
      <c r="AK98" s="122"/>
      <c r="AL98" s="122"/>
      <c r="AM98" s="122"/>
      <c r="AN98" s="122"/>
      <c r="AO98" s="122"/>
      <c r="AP98" s="122"/>
      <c r="AQ98" s="122"/>
      <c r="AR98" s="122"/>
      <c r="AS98" s="122"/>
      <c r="AT98" s="122"/>
      <c r="AU98" s="122"/>
      <c r="AV98" s="122"/>
      <c r="AW98" s="47"/>
      <c r="AX98" s="122"/>
      <c r="AY98" s="122"/>
      <c r="AZ98" s="122"/>
      <c r="BA98" s="60"/>
      <c r="BB98" s="60"/>
      <c r="BC98" s="60"/>
      <c r="BD98" s="63"/>
      <c r="BE98" s="63"/>
      <c r="BF98" s="63"/>
      <c r="BG98" s="63"/>
      <c r="BH98" s="63"/>
      <c r="BI98" s="63"/>
      <c r="BJ98" s="63"/>
      <c r="BK98" s="63"/>
      <c r="BL98" s="63"/>
    </row>
    <row r="99" spans="1:64" ht="14.25" x14ac:dyDescent="0.2">
      <c r="A99" s="9">
        <v>74</v>
      </c>
      <c r="B99" s="4" t="s">
        <v>61</v>
      </c>
      <c r="E99" s="50">
        <v>1247.7</v>
      </c>
      <c r="F99" s="50">
        <v>1443.1</v>
      </c>
      <c r="G99" s="50">
        <v>1491</v>
      </c>
      <c r="H99" s="50">
        <v>1488.6</v>
      </c>
      <c r="I99" s="50">
        <v>1641.3</v>
      </c>
      <c r="J99" s="50">
        <v>1879.5</v>
      </c>
      <c r="K99" s="50">
        <v>2200.9</v>
      </c>
      <c r="L99" s="50">
        <v>2248.5</v>
      </c>
      <c r="M99" s="50">
        <v>2850</v>
      </c>
      <c r="N99" s="50">
        <v>3195</v>
      </c>
      <c r="O99" s="50">
        <v>2754.7</v>
      </c>
      <c r="P99" s="50">
        <v>2953</v>
      </c>
      <c r="Q99" s="50">
        <v>3336.1</v>
      </c>
      <c r="R99" s="50">
        <v>3431.3</v>
      </c>
      <c r="S99" s="50">
        <v>3518.5</v>
      </c>
      <c r="T99" s="50">
        <v>3783.2</v>
      </c>
      <c r="U99" s="50">
        <v>3441.5</v>
      </c>
      <c r="V99" s="50">
        <v>3341.2</v>
      </c>
      <c r="W99" s="50">
        <v>3580.4</v>
      </c>
      <c r="X99" s="50">
        <v>3954.7</v>
      </c>
      <c r="Y99" s="50">
        <v>3938.7</v>
      </c>
      <c r="Z99" s="47" t="s">
        <v>22</v>
      </c>
      <c r="AA99" s="56"/>
      <c r="AB99" s="122"/>
      <c r="AC99" s="122"/>
      <c r="AD99" s="122"/>
      <c r="AE99" s="122"/>
      <c r="AF99" s="122"/>
      <c r="AG99" s="122"/>
      <c r="AH99" s="122"/>
      <c r="AI99" s="122"/>
      <c r="AJ99" s="122"/>
      <c r="AK99" s="122"/>
      <c r="AL99" s="122"/>
      <c r="AM99" s="122"/>
      <c r="AN99" s="122"/>
      <c r="AO99" s="122"/>
      <c r="AP99" s="122"/>
      <c r="AQ99" s="122"/>
      <c r="AR99" s="122"/>
      <c r="AS99" s="122"/>
      <c r="AT99" s="122"/>
      <c r="AU99" s="122"/>
      <c r="AV99" s="122"/>
      <c r="AW99" s="47"/>
      <c r="AX99" s="122"/>
      <c r="AY99" s="122"/>
      <c r="AZ99" s="122"/>
      <c r="BA99" s="60"/>
      <c r="BB99" s="60"/>
      <c r="BC99" s="60"/>
      <c r="BD99" s="63"/>
      <c r="BE99" s="63"/>
      <c r="BF99" s="63"/>
      <c r="BG99" s="63"/>
      <c r="BH99" s="63"/>
      <c r="BI99" s="63"/>
      <c r="BJ99" s="63"/>
      <c r="BK99" s="63"/>
      <c r="BL99" s="63"/>
    </row>
    <row r="100" spans="1:64" x14ac:dyDescent="0.2">
      <c r="A100" s="9">
        <v>75</v>
      </c>
      <c r="B100" s="4" t="s">
        <v>27</v>
      </c>
      <c r="E100" s="50">
        <v>246.3</v>
      </c>
      <c r="F100" s="50">
        <v>260.7</v>
      </c>
      <c r="G100" s="50">
        <v>249.5</v>
      </c>
      <c r="H100" s="50">
        <v>232.8</v>
      </c>
      <c r="I100" s="50">
        <v>242.6</v>
      </c>
      <c r="J100" s="50">
        <v>264</v>
      </c>
      <c r="K100" s="50">
        <v>293.10000000000002</v>
      </c>
      <c r="L100" s="50">
        <v>322.89999999999998</v>
      </c>
      <c r="M100" s="50">
        <v>364.4</v>
      </c>
      <c r="N100" s="50">
        <v>382.4</v>
      </c>
      <c r="O100" s="50">
        <v>341.8</v>
      </c>
      <c r="P100" s="50">
        <v>383.2</v>
      </c>
      <c r="Q100" s="50">
        <v>425.9</v>
      </c>
      <c r="R100" s="50">
        <v>436.7</v>
      </c>
      <c r="S100" s="50">
        <v>458.9</v>
      </c>
      <c r="T100" s="50">
        <v>507.2</v>
      </c>
      <c r="U100" s="50">
        <v>500.8</v>
      </c>
      <c r="V100" s="50">
        <v>514.1</v>
      </c>
      <c r="W100" s="50">
        <v>545.79999999999995</v>
      </c>
      <c r="X100" s="50">
        <v>560.5</v>
      </c>
      <c r="Y100" s="50">
        <v>566.1</v>
      </c>
      <c r="Z100" s="47" t="s">
        <v>22</v>
      </c>
      <c r="AA100" s="56"/>
      <c r="AB100" s="122"/>
      <c r="AC100" s="122"/>
      <c r="AD100" s="122"/>
      <c r="AE100" s="122"/>
      <c r="AF100" s="122"/>
      <c r="AG100" s="122"/>
      <c r="AH100" s="122"/>
      <c r="AI100" s="122"/>
      <c r="AJ100" s="122"/>
      <c r="AK100" s="122"/>
      <c r="AL100" s="122"/>
      <c r="AM100" s="122"/>
      <c r="AN100" s="122"/>
      <c r="AO100" s="122"/>
      <c r="AP100" s="122"/>
      <c r="AQ100" s="122"/>
      <c r="AR100" s="122"/>
      <c r="AS100" s="122"/>
      <c r="AT100" s="122"/>
      <c r="AU100" s="122"/>
      <c r="AV100" s="122"/>
      <c r="AW100" s="47"/>
      <c r="AX100" s="122"/>
      <c r="AY100" s="122"/>
      <c r="AZ100" s="122"/>
      <c r="BA100" s="60"/>
      <c r="BB100" s="60"/>
      <c r="BC100" s="60"/>
      <c r="BD100" s="63"/>
      <c r="BE100" s="63"/>
      <c r="BF100" s="63"/>
      <c r="BG100" s="63"/>
      <c r="BH100" s="63"/>
      <c r="BI100" s="63"/>
      <c r="BJ100" s="63"/>
      <c r="BK100" s="63"/>
      <c r="BL100" s="63"/>
    </row>
    <row r="101" spans="1:64" x14ac:dyDescent="0.2">
      <c r="A101" s="9"/>
      <c r="E101" s="62"/>
      <c r="F101" s="62"/>
      <c r="G101" s="62"/>
      <c r="H101" s="62"/>
      <c r="I101" s="62"/>
      <c r="J101" s="62"/>
      <c r="K101" s="62"/>
      <c r="L101" s="62"/>
      <c r="M101" s="124"/>
      <c r="N101" s="124"/>
      <c r="O101" s="124"/>
      <c r="P101" s="62"/>
      <c r="Q101" s="62"/>
      <c r="R101" s="62"/>
      <c r="S101" s="62"/>
      <c r="T101" s="62"/>
      <c r="U101" s="47"/>
      <c r="V101" s="47"/>
      <c r="W101" s="62"/>
      <c r="X101" s="50"/>
      <c r="Y101" s="111"/>
      <c r="Z101" s="50"/>
      <c r="AA101" s="56"/>
      <c r="AB101" s="122"/>
      <c r="AC101" s="122"/>
      <c r="AD101" s="122"/>
      <c r="AE101" s="122"/>
      <c r="AF101" s="122"/>
      <c r="AG101" s="122"/>
      <c r="AH101" s="122"/>
      <c r="AI101" s="122"/>
      <c r="AJ101" s="122"/>
      <c r="AK101" s="122"/>
      <c r="AL101" s="122"/>
      <c r="AM101" s="122"/>
      <c r="AN101" s="122"/>
      <c r="AO101" s="122"/>
      <c r="AP101" s="122"/>
      <c r="AQ101" s="122"/>
      <c r="AR101" s="122"/>
      <c r="AS101" s="122"/>
      <c r="AT101" s="122"/>
      <c r="AU101" s="122"/>
      <c r="AV101" s="122"/>
      <c r="AW101" s="47"/>
      <c r="AX101" s="122"/>
      <c r="AY101" s="122"/>
      <c r="AZ101" s="122"/>
      <c r="BA101" s="60"/>
      <c r="BB101" s="60"/>
      <c r="BC101" s="60"/>
      <c r="BD101" s="63"/>
      <c r="BE101" s="63"/>
      <c r="BF101" s="63"/>
      <c r="BG101" s="63"/>
      <c r="BH101" s="63"/>
      <c r="BI101" s="63"/>
      <c r="BJ101" s="63"/>
      <c r="BK101" s="63"/>
      <c r="BL101" s="63"/>
    </row>
    <row r="102" spans="1:64" ht="14.25" x14ac:dyDescent="0.2">
      <c r="A102" s="9"/>
      <c r="B102" s="120" t="s">
        <v>62</v>
      </c>
      <c r="E102" s="62"/>
      <c r="F102" s="62"/>
      <c r="G102" s="62"/>
      <c r="H102" s="62"/>
      <c r="I102" s="62"/>
      <c r="J102" s="62"/>
      <c r="K102" s="62"/>
      <c r="L102" s="62"/>
      <c r="M102" s="62"/>
      <c r="N102" s="62"/>
      <c r="O102" s="62"/>
      <c r="P102" s="62"/>
      <c r="Q102" s="62"/>
      <c r="R102" s="62"/>
      <c r="S102" s="62"/>
      <c r="T102" s="62"/>
      <c r="U102" s="62"/>
      <c r="V102" s="62"/>
      <c r="W102" s="62"/>
      <c r="X102" s="62"/>
      <c r="Y102" s="62"/>
      <c r="Z102" s="50"/>
      <c r="AA102" s="56"/>
      <c r="AB102" s="122"/>
      <c r="AC102" s="122"/>
      <c r="AD102" s="122"/>
      <c r="AE102" s="122"/>
      <c r="AF102" s="122"/>
      <c r="AG102" s="122"/>
      <c r="AH102" s="122"/>
      <c r="AI102" s="122"/>
      <c r="AJ102" s="122"/>
      <c r="AK102" s="122"/>
      <c r="AL102" s="122"/>
      <c r="AM102" s="122"/>
      <c r="AN102" s="122"/>
      <c r="AO102" s="122"/>
      <c r="AP102" s="122"/>
      <c r="AQ102" s="122"/>
      <c r="AR102" s="122"/>
      <c r="AS102" s="122"/>
      <c r="AT102" s="122"/>
      <c r="AU102" s="122"/>
      <c r="AV102" s="122"/>
      <c r="AW102" s="47"/>
      <c r="AX102" s="122"/>
      <c r="AY102" s="122"/>
      <c r="AZ102" s="122"/>
      <c r="BA102" s="60"/>
      <c r="BB102" s="60"/>
      <c r="BC102" s="60"/>
      <c r="BD102" s="63"/>
      <c r="BE102" s="63"/>
      <c r="BF102" s="63"/>
      <c r="BG102" s="63"/>
      <c r="BH102" s="63"/>
      <c r="BI102" s="63"/>
      <c r="BJ102" s="63"/>
      <c r="BK102" s="63"/>
      <c r="BL102" s="63"/>
    </row>
    <row r="103" spans="1:64" x14ac:dyDescent="0.2">
      <c r="A103" s="9">
        <v>76</v>
      </c>
      <c r="B103" s="4" t="s">
        <v>45</v>
      </c>
      <c r="E103" s="62">
        <v>2056.1</v>
      </c>
      <c r="F103" s="62">
        <v>2349.9</v>
      </c>
      <c r="G103" s="62">
        <v>2318.9</v>
      </c>
      <c r="H103" s="62">
        <v>2214.5</v>
      </c>
      <c r="I103" s="62">
        <v>2326.1</v>
      </c>
      <c r="J103" s="62">
        <v>2543.4</v>
      </c>
      <c r="K103" s="62">
        <v>2814.6</v>
      </c>
      <c r="L103" s="62">
        <v>3138.3</v>
      </c>
      <c r="M103" s="130">
        <v>3613.3</v>
      </c>
      <c r="N103" s="130">
        <v>3912.5</v>
      </c>
      <c r="O103" s="130">
        <v>3249.7</v>
      </c>
      <c r="P103" s="130">
        <v>3434.6</v>
      </c>
      <c r="Q103" s="50">
        <v>3901.1</v>
      </c>
      <c r="R103" s="50">
        <v>4219.1000000000004</v>
      </c>
      <c r="S103" s="50">
        <v>4351.5</v>
      </c>
      <c r="T103" s="50">
        <v>4427.3</v>
      </c>
      <c r="U103" s="50">
        <v>4309.8999999999996</v>
      </c>
      <c r="V103" s="50">
        <v>4334.2</v>
      </c>
      <c r="W103" s="50">
        <v>4935.6000000000004</v>
      </c>
      <c r="X103" s="50">
        <v>5358.1</v>
      </c>
      <c r="Y103" s="111">
        <v>5419.2</v>
      </c>
      <c r="Z103" s="47" t="s">
        <v>22</v>
      </c>
      <c r="AA103" s="56"/>
      <c r="AB103" s="122"/>
      <c r="AC103" s="122"/>
      <c r="AD103" s="122"/>
      <c r="AE103" s="122"/>
      <c r="AF103" s="122"/>
      <c r="AG103" s="122"/>
      <c r="AH103" s="122"/>
      <c r="AI103" s="122"/>
      <c r="AJ103" s="122"/>
      <c r="AK103" s="122"/>
      <c r="AL103" s="122"/>
      <c r="AM103" s="122"/>
      <c r="AN103" s="122"/>
      <c r="AO103" s="122"/>
      <c r="AP103" s="122"/>
      <c r="AQ103" s="122"/>
      <c r="AR103" s="122"/>
      <c r="AS103" s="122"/>
      <c r="AT103" s="122"/>
      <c r="AU103" s="122"/>
      <c r="AV103" s="122"/>
      <c r="AW103" s="47"/>
      <c r="AX103" s="122"/>
      <c r="AY103" s="122"/>
      <c r="AZ103" s="122"/>
      <c r="BA103" s="60"/>
      <c r="BB103" s="60"/>
      <c r="BC103" s="60"/>
      <c r="BD103" s="63"/>
      <c r="BE103" s="63"/>
      <c r="BF103" s="63"/>
      <c r="BG103" s="63"/>
      <c r="BH103" s="63"/>
      <c r="BI103" s="63"/>
      <c r="BJ103" s="63"/>
      <c r="BK103" s="63"/>
      <c r="BL103" s="63"/>
    </row>
    <row r="104" spans="1:64" x14ac:dyDescent="0.2">
      <c r="A104" s="9">
        <v>77</v>
      </c>
      <c r="B104" s="4" t="s">
        <v>28</v>
      </c>
      <c r="E104" s="50">
        <v>1713.4</v>
      </c>
      <c r="F104" s="50">
        <v>1956.8</v>
      </c>
      <c r="G104" s="50">
        <v>1949.3</v>
      </c>
      <c r="H104" s="50">
        <v>1841.7</v>
      </c>
      <c r="I104" s="50">
        <v>1932.8</v>
      </c>
      <c r="J104" s="50">
        <v>2105.9</v>
      </c>
      <c r="K104" s="50">
        <v>2319.6</v>
      </c>
      <c r="L104" s="50">
        <v>2592.3000000000002</v>
      </c>
      <c r="M104" s="50">
        <v>3013.5</v>
      </c>
      <c r="N104" s="50">
        <v>3249.6</v>
      </c>
      <c r="O104" s="50">
        <v>2693.7</v>
      </c>
      <c r="P104" s="50">
        <v>2824.9</v>
      </c>
      <c r="Q104" s="50">
        <v>3204.3</v>
      </c>
      <c r="R104" s="50">
        <v>3499.3</v>
      </c>
      <c r="S104" s="50">
        <v>3584.4</v>
      </c>
      <c r="T104" s="50">
        <v>3646.4</v>
      </c>
      <c r="U104" s="50">
        <v>3551.3</v>
      </c>
      <c r="V104" s="50">
        <v>3635.9</v>
      </c>
      <c r="W104" s="50">
        <v>4175.8</v>
      </c>
      <c r="X104" s="50">
        <v>4541.8</v>
      </c>
      <c r="Y104" s="50">
        <v>4611.8</v>
      </c>
      <c r="Z104" s="47" t="s">
        <v>22</v>
      </c>
      <c r="AA104" s="56"/>
      <c r="AB104" s="122"/>
      <c r="AC104" s="122"/>
      <c r="AD104" s="122"/>
      <c r="AE104" s="122"/>
      <c r="AF104" s="122"/>
      <c r="AG104" s="122"/>
      <c r="AH104" s="122"/>
      <c r="AI104" s="122"/>
      <c r="AJ104" s="122"/>
      <c r="AK104" s="122"/>
      <c r="AL104" s="122"/>
      <c r="AM104" s="122"/>
      <c r="AN104" s="122"/>
      <c r="AO104" s="122"/>
      <c r="AP104" s="122"/>
      <c r="AQ104" s="122"/>
      <c r="AR104" s="122"/>
      <c r="AS104" s="122"/>
      <c r="AT104" s="122"/>
      <c r="AU104" s="122"/>
      <c r="AV104" s="122"/>
      <c r="AW104" s="47"/>
      <c r="AX104" s="122"/>
      <c r="AY104" s="122"/>
      <c r="AZ104" s="122"/>
      <c r="BA104" s="60"/>
      <c r="BB104" s="60"/>
      <c r="BC104" s="60"/>
      <c r="BD104" s="63"/>
      <c r="BE104" s="63"/>
      <c r="BF104" s="63"/>
      <c r="BG104" s="63"/>
      <c r="BH104" s="63"/>
      <c r="BI104" s="63"/>
      <c r="BJ104" s="63"/>
      <c r="BK104" s="63"/>
      <c r="BL104" s="63"/>
    </row>
    <row r="105" spans="1:64" x14ac:dyDescent="0.2">
      <c r="A105" s="9">
        <v>78</v>
      </c>
      <c r="B105" s="4" t="s">
        <v>29</v>
      </c>
      <c r="E105" s="62">
        <v>457.7</v>
      </c>
      <c r="F105" s="62">
        <v>516.70000000000005</v>
      </c>
      <c r="G105" s="62">
        <v>477</v>
      </c>
      <c r="H105" s="62">
        <v>502.7</v>
      </c>
      <c r="I105" s="62">
        <v>519.9</v>
      </c>
      <c r="J105" s="62">
        <v>563.5</v>
      </c>
      <c r="K105" s="62">
        <v>611.5</v>
      </c>
      <c r="L105" s="62">
        <v>679.7</v>
      </c>
      <c r="M105" s="130">
        <v>736.7</v>
      </c>
      <c r="N105" s="130">
        <v>714.8</v>
      </c>
      <c r="O105" s="130">
        <v>665.5</v>
      </c>
      <c r="P105" s="130">
        <v>727.1</v>
      </c>
      <c r="Q105" s="130">
        <v>808.8</v>
      </c>
      <c r="R105" s="130">
        <v>878.9</v>
      </c>
      <c r="S105" s="137">
        <v>910.8</v>
      </c>
      <c r="T105" s="62">
        <v>935</v>
      </c>
      <c r="U105" s="50">
        <v>961.1</v>
      </c>
      <c r="V105" s="50">
        <v>1010.1</v>
      </c>
      <c r="W105" s="50">
        <v>1113.2</v>
      </c>
      <c r="X105" s="50">
        <v>1197.2</v>
      </c>
      <c r="Y105" s="111">
        <v>1220.2</v>
      </c>
      <c r="Z105" s="47" t="s">
        <v>22</v>
      </c>
      <c r="AA105" s="56"/>
      <c r="AB105" s="122"/>
      <c r="AC105" s="122"/>
      <c r="AD105" s="122"/>
      <c r="AE105" s="122"/>
      <c r="AF105" s="122"/>
      <c r="AG105" s="122"/>
      <c r="AH105" s="122"/>
      <c r="AI105" s="122"/>
      <c r="AJ105" s="122"/>
      <c r="AK105" s="122"/>
      <c r="AL105" s="122"/>
      <c r="AM105" s="122"/>
      <c r="AN105" s="122"/>
      <c r="AO105" s="122"/>
      <c r="AP105" s="122"/>
      <c r="AQ105" s="122"/>
      <c r="AR105" s="122"/>
      <c r="AS105" s="122"/>
      <c r="AT105" s="122"/>
      <c r="AU105" s="122"/>
      <c r="AV105" s="122"/>
      <c r="AW105" s="47"/>
      <c r="AX105" s="122"/>
      <c r="AY105" s="122"/>
      <c r="AZ105" s="122"/>
      <c r="BA105" s="60"/>
      <c r="BB105" s="60"/>
      <c r="BC105" s="60"/>
      <c r="BD105" s="63"/>
      <c r="BE105" s="63"/>
      <c r="BF105" s="63"/>
      <c r="BG105" s="63"/>
      <c r="BH105" s="63"/>
      <c r="BI105" s="63"/>
      <c r="BJ105" s="63"/>
      <c r="BK105" s="63"/>
      <c r="BL105" s="63"/>
    </row>
    <row r="106" spans="1:64" ht="14.25" x14ac:dyDescent="0.2">
      <c r="A106" s="9">
        <v>79</v>
      </c>
      <c r="B106" s="4" t="s">
        <v>63</v>
      </c>
      <c r="E106" s="62">
        <v>1255.7</v>
      </c>
      <c r="F106" s="62">
        <v>1440.1</v>
      </c>
      <c r="G106" s="62">
        <v>1472.3</v>
      </c>
      <c r="H106" s="62">
        <v>1339</v>
      </c>
      <c r="I106" s="62">
        <v>1412.8</v>
      </c>
      <c r="J106" s="62">
        <v>1542.4</v>
      </c>
      <c r="K106" s="62">
        <v>1708</v>
      </c>
      <c r="L106" s="62">
        <v>1912.6</v>
      </c>
      <c r="M106" s="62">
        <v>2276.6999999999998</v>
      </c>
      <c r="N106" s="62">
        <v>2534.8000000000002</v>
      </c>
      <c r="O106" s="62">
        <v>2028.2</v>
      </c>
      <c r="P106" s="62">
        <v>2097.9</v>
      </c>
      <c r="Q106" s="62">
        <v>2395.5</v>
      </c>
      <c r="R106" s="62">
        <v>2620.4</v>
      </c>
      <c r="S106" s="62">
        <v>2673.7</v>
      </c>
      <c r="T106" s="62">
        <v>2711.4</v>
      </c>
      <c r="U106" s="62">
        <v>2590.1</v>
      </c>
      <c r="V106" s="62">
        <v>2625.7</v>
      </c>
      <c r="W106" s="62">
        <v>3062.5</v>
      </c>
      <c r="X106" s="62">
        <v>3344.6</v>
      </c>
      <c r="Y106" s="62">
        <v>3391.6</v>
      </c>
      <c r="Z106" s="47" t="s">
        <v>22</v>
      </c>
      <c r="AA106" s="56"/>
      <c r="AB106" s="122"/>
      <c r="AC106" s="122"/>
      <c r="AD106" s="122"/>
      <c r="AE106" s="122"/>
      <c r="AF106" s="122"/>
      <c r="AG106" s="122"/>
      <c r="AH106" s="122"/>
      <c r="AI106" s="122"/>
      <c r="AJ106" s="122"/>
      <c r="AK106" s="122"/>
      <c r="AL106" s="122"/>
      <c r="AM106" s="122"/>
      <c r="AN106" s="122"/>
      <c r="AO106" s="122"/>
      <c r="AP106" s="122"/>
      <c r="AQ106" s="122"/>
      <c r="AR106" s="122"/>
      <c r="AS106" s="122"/>
      <c r="AT106" s="122"/>
      <c r="AU106" s="122"/>
      <c r="AV106" s="122"/>
      <c r="AW106" s="47"/>
      <c r="AX106" s="122"/>
      <c r="AY106" s="122"/>
      <c r="AZ106" s="122"/>
      <c r="BA106" s="60"/>
      <c r="BB106" s="60"/>
      <c r="BC106" s="60"/>
      <c r="BD106" s="63"/>
      <c r="BE106" s="63"/>
      <c r="BF106" s="63"/>
      <c r="BG106" s="63"/>
      <c r="BH106" s="63"/>
      <c r="BI106" s="63"/>
      <c r="BJ106" s="63"/>
      <c r="BK106" s="63"/>
      <c r="BL106" s="63"/>
    </row>
    <row r="107" spans="1:64" x14ac:dyDescent="0.2">
      <c r="A107" s="9">
        <v>80</v>
      </c>
      <c r="B107" s="4" t="s">
        <v>30</v>
      </c>
      <c r="E107" s="62">
        <v>342.7</v>
      </c>
      <c r="F107" s="62">
        <v>393.1</v>
      </c>
      <c r="G107" s="62">
        <v>369.6</v>
      </c>
      <c r="H107" s="62">
        <v>372.8</v>
      </c>
      <c r="I107" s="62">
        <v>393.3</v>
      </c>
      <c r="J107" s="62">
        <v>437.5</v>
      </c>
      <c r="K107" s="62">
        <v>495</v>
      </c>
      <c r="L107" s="62">
        <v>546</v>
      </c>
      <c r="M107" s="62">
        <v>599.9</v>
      </c>
      <c r="N107" s="62">
        <v>662.9</v>
      </c>
      <c r="O107" s="62">
        <v>556</v>
      </c>
      <c r="P107" s="62">
        <v>609.6</v>
      </c>
      <c r="Q107" s="62">
        <v>696.8</v>
      </c>
      <c r="R107" s="62">
        <v>719.8</v>
      </c>
      <c r="S107" s="62">
        <v>767.1</v>
      </c>
      <c r="T107" s="62">
        <v>780.9</v>
      </c>
      <c r="U107" s="62">
        <v>758.6</v>
      </c>
      <c r="V107" s="62">
        <v>698.3</v>
      </c>
      <c r="W107" s="62">
        <v>759.9</v>
      </c>
      <c r="X107" s="62">
        <v>816.3</v>
      </c>
      <c r="Y107" s="62">
        <v>807.4</v>
      </c>
      <c r="Z107" s="47" t="s">
        <v>22</v>
      </c>
      <c r="AA107" s="56"/>
      <c r="AB107" s="122"/>
      <c r="AC107" s="122"/>
      <c r="AD107" s="122"/>
      <c r="AE107" s="122"/>
      <c r="AF107" s="122"/>
      <c r="AG107" s="122"/>
      <c r="AH107" s="122"/>
      <c r="AI107" s="122"/>
      <c r="AJ107" s="122"/>
      <c r="AK107" s="122"/>
      <c r="AL107" s="122"/>
      <c r="AM107" s="122"/>
      <c r="AN107" s="122"/>
      <c r="AO107" s="122"/>
      <c r="AP107" s="122"/>
      <c r="AQ107" s="122"/>
      <c r="AR107" s="122"/>
      <c r="AS107" s="122"/>
      <c r="AT107" s="122"/>
      <c r="AU107" s="122"/>
      <c r="AV107" s="122"/>
      <c r="AW107" s="47"/>
      <c r="AX107" s="122"/>
      <c r="AY107" s="122"/>
      <c r="AZ107" s="122"/>
      <c r="BA107" s="60"/>
      <c r="BB107" s="60"/>
      <c r="BC107" s="60"/>
      <c r="BD107" s="63"/>
      <c r="BE107" s="63"/>
      <c r="BF107" s="63"/>
      <c r="BG107" s="63"/>
      <c r="BH107" s="63"/>
      <c r="BI107" s="63"/>
      <c r="BJ107" s="63"/>
      <c r="BK107" s="63"/>
      <c r="BL107" s="63"/>
    </row>
    <row r="108" spans="1:64" ht="12.75" customHeight="1" x14ac:dyDescent="0.2">
      <c r="A108" s="9"/>
      <c r="E108" s="111"/>
      <c r="M108" s="146"/>
      <c r="N108" s="141"/>
      <c r="O108" s="141"/>
      <c r="P108" s="141"/>
      <c r="Q108" s="141"/>
      <c r="R108" s="141"/>
      <c r="U108" s="50"/>
      <c r="V108" s="4"/>
      <c r="W108" s="147"/>
      <c r="AB108" s="63"/>
      <c r="AC108" s="63"/>
      <c r="AD108" s="63"/>
      <c r="AE108" s="63"/>
      <c r="AF108" s="63"/>
      <c r="AG108" s="63"/>
      <c r="AH108" s="63"/>
      <c r="AI108" s="63"/>
      <c r="AJ108" s="63"/>
      <c r="AK108" s="63"/>
      <c r="AL108" s="63"/>
      <c r="AM108" s="63"/>
      <c r="AN108" s="63"/>
      <c r="AO108" s="63"/>
      <c r="AP108" s="63"/>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row>
    <row r="109" spans="1:64" ht="12.75" customHeight="1" x14ac:dyDescent="0.2">
      <c r="A109" s="9"/>
      <c r="E109" s="115"/>
      <c r="F109" s="115"/>
      <c r="G109" s="115"/>
      <c r="H109" s="148"/>
      <c r="I109" s="148"/>
      <c r="J109" s="148"/>
      <c r="K109" s="148"/>
      <c r="L109" s="148"/>
      <c r="M109" s="148"/>
      <c r="N109" s="148"/>
      <c r="O109" s="148"/>
      <c r="P109" s="148"/>
      <c r="Q109" s="148"/>
      <c r="R109" s="148"/>
      <c r="S109" s="148"/>
      <c r="T109" s="148"/>
      <c r="U109" s="148"/>
      <c r="V109" s="148"/>
      <c r="W109" s="148"/>
      <c r="AB109" s="63"/>
      <c r="AC109" s="63"/>
      <c r="AD109" s="63"/>
      <c r="AE109" s="63"/>
      <c r="AF109" s="63"/>
      <c r="AG109" s="63"/>
      <c r="AH109" s="63"/>
      <c r="AI109" s="63"/>
      <c r="AJ109" s="63"/>
      <c r="AK109" s="63"/>
      <c r="AL109" s="63"/>
      <c r="AM109" s="63"/>
      <c r="AN109" s="63"/>
      <c r="AO109" s="63"/>
      <c r="AP109" s="63"/>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row>
    <row r="110" spans="1:64" ht="12.75" customHeight="1" x14ac:dyDescent="0.2">
      <c r="A110" s="9"/>
      <c r="B110" s="4" t="s">
        <v>31</v>
      </c>
      <c r="C110" s="149"/>
      <c r="D110" s="149"/>
      <c r="E110" s="150"/>
      <c r="F110" s="150"/>
      <c r="G110" s="150"/>
      <c r="H110" s="63"/>
      <c r="I110" s="63"/>
      <c r="J110" s="63"/>
      <c r="K110" s="63"/>
      <c r="L110" s="63"/>
      <c r="M110" s="63"/>
      <c r="N110" s="63"/>
      <c r="O110" s="63"/>
      <c r="P110" s="63"/>
      <c r="Q110" s="63"/>
      <c r="R110" s="63"/>
      <c r="S110" s="63"/>
      <c r="T110" s="63"/>
      <c r="U110" s="63"/>
      <c r="V110" s="63"/>
      <c r="W110" s="63"/>
      <c r="AB110" s="63"/>
      <c r="AC110" s="63"/>
      <c r="AD110" s="63"/>
      <c r="AE110" s="63"/>
      <c r="AF110" s="63"/>
      <c r="AG110" s="63"/>
      <c r="AH110" s="63"/>
      <c r="AI110" s="63"/>
      <c r="AJ110" s="63"/>
      <c r="AK110" s="63"/>
      <c r="AL110" s="63"/>
      <c r="AM110" s="63"/>
      <c r="AN110" s="63"/>
      <c r="AO110" s="63"/>
      <c r="AP110" s="63"/>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row>
    <row r="111" spans="1:64" ht="36.75" customHeight="1" x14ac:dyDescent="0.2">
      <c r="A111" s="9"/>
      <c r="B111" s="311" t="s">
        <v>105</v>
      </c>
      <c r="C111" s="311"/>
      <c r="D111" s="311"/>
      <c r="E111" s="149"/>
      <c r="F111" s="149"/>
      <c r="G111" s="149"/>
      <c r="H111" s="149"/>
      <c r="I111" s="149"/>
      <c r="J111" s="149"/>
      <c r="K111" s="149"/>
      <c r="L111" s="149"/>
      <c r="M111" s="146"/>
      <c r="N111" s="141"/>
      <c r="O111" s="141"/>
      <c r="P111" s="141"/>
      <c r="Q111" s="141"/>
      <c r="R111" s="141"/>
      <c r="U111" s="152"/>
      <c r="W111" s="147"/>
      <c r="AB111" s="63"/>
      <c r="AC111" s="63"/>
      <c r="AD111" s="63"/>
      <c r="AE111" s="63"/>
      <c r="AF111" s="63"/>
      <c r="AG111" s="63"/>
      <c r="AH111" s="63"/>
      <c r="AI111" s="63"/>
      <c r="AJ111" s="63"/>
      <c r="AK111" s="63"/>
      <c r="AL111" s="63"/>
      <c r="AM111" s="63"/>
      <c r="AN111" s="63"/>
      <c r="AO111" s="63"/>
      <c r="AP111" s="63"/>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row>
    <row r="112" spans="1:64" ht="38.25" customHeight="1" x14ac:dyDescent="0.2">
      <c r="A112" s="9"/>
      <c r="B112" s="311" t="s">
        <v>64</v>
      </c>
      <c r="C112" s="311"/>
      <c r="D112" s="311"/>
      <c r="E112" s="149"/>
      <c r="F112" s="149"/>
      <c r="G112" s="149"/>
      <c r="H112" s="149"/>
      <c r="I112" s="149"/>
      <c r="J112" s="149"/>
      <c r="K112" s="149"/>
      <c r="L112" s="149"/>
      <c r="M112" s="146"/>
      <c r="N112" s="141"/>
      <c r="O112" s="141"/>
      <c r="P112" s="141"/>
      <c r="Q112" s="141"/>
      <c r="R112" s="141"/>
      <c r="U112" s="152"/>
      <c r="W112" s="147"/>
      <c r="AB112" s="63"/>
      <c r="AC112" s="63"/>
      <c r="AD112" s="63"/>
      <c r="AE112" s="63"/>
      <c r="AF112" s="63"/>
      <c r="AG112" s="63"/>
      <c r="AH112" s="63"/>
      <c r="AI112" s="63"/>
      <c r="AJ112" s="63"/>
      <c r="AK112" s="63"/>
      <c r="AL112" s="63"/>
      <c r="AM112" s="63"/>
      <c r="AN112" s="63"/>
      <c r="AO112" s="63"/>
      <c r="AP112" s="63"/>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row>
    <row r="113" spans="1:64" ht="42.75" customHeight="1" x14ac:dyDescent="0.2">
      <c r="A113" s="9"/>
      <c r="B113" s="311" t="s">
        <v>106</v>
      </c>
      <c r="C113" s="311"/>
      <c r="D113" s="311"/>
      <c r="E113" s="151"/>
      <c r="F113" s="151"/>
      <c r="G113" s="151"/>
      <c r="H113" s="151"/>
      <c r="I113" s="151"/>
      <c r="J113" s="151"/>
      <c r="K113" s="151"/>
      <c r="L113" s="151"/>
      <c r="M113" s="153"/>
      <c r="N113" s="153"/>
      <c r="O113" s="153"/>
      <c r="P113" s="153"/>
      <c r="Q113" s="153"/>
      <c r="R113" s="153"/>
      <c r="U113" s="152"/>
      <c r="W113" s="147"/>
      <c r="AB113" s="63"/>
      <c r="AC113" s="63"/>
      <c r="AD113" s="63"/>
      <c r="AE113" s="63"/>
      <c r="AF113" s="63"/>
      <c r="AG113" s="63"/>
      <c r="AH113" s="63"/>
      <c r="AI113" s="63"/>
      <c r="AJ113" s="63"/>
      <c r="AK113" s="63"/>
      <c r="AL113" s="63"/>
      <c r="AM113" s="63"/>
      <c r="AN113" s="63"/>
      <c r="AO113" s="63"/>
      <c r="AP113" s="63"/>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row>
    <row r="114" spans="1:64" ht="38.25" customHeight="1" x14ac:dyDescent="0.2">
      <c r="A114" s="154"/>
      <c r="B114" s="311" t="s">
        <v>65</v>
      </c>
      <c r="C114" s="311"/>
      <c r="D114" s="311"/>
      <c r="E114" s="151"/>
      <c r="F114" s="151"/>
      <c r="G114" s="151"/>
      <c r="H114" s="151"/>
      <c r="I114" s="151"/>
      <c r="J114" s="151"/>
      <c r="K114" s="151"/>
      <c r="L114" s="151"/>
      <c r="M114" s="153"/>
      <c r="N114" s="153"/>
      <c r="O114" s="153"/>
      <c r="P114" s="153"/>
      <c r="Q114" s="153"/>
      <c r="R114" s="153"/>
      <c r="U114" s="152"/>
      <c r="W114" s="147"/>
      <c r="AB114" s="63"/>
      <c r="AC114" s="63"/>
      <c r="AD114" s="63"/>
      <c r="AE114" s="63"/>
      <c r="AF114" s="63"/>
      <c r="AG114" s="63"/>
      <c r="AH114" s="63"/>
      <c r="AI114" s="63"/>
      <c r="AJ114" s="63"/>
      <c r="AK114" s="63"/>
      <c r="AL114" s="63"/>
      <c r="AM114" s="63"/>
      <c r="AN114" s="63"/>
      <c r="AO114" s="63"/>
      <c r="AP114" s="63"/>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row>
    <row r="115" spans="1:64" ht="54" customHeight="1" x14ac:dyDescent="0.2">
      <c r="A115" s="9"/>
      <c r="B115" s="311" t="s">
        <v>66</v>
      </c>
      <c r="C115" s="311"/>
      <c r="D115" s="311"/>
      <c r="E115" s="151"/>
      <c r="F115" s="151"/>
      <c r="G115" s="151"/>
      <c r="H115" s="151"/>
      <c r="I115" s="151"/>
      <c r="J115" s="151"/>
      <c r="K115" s="151"/>
      <c r="L115" s="151"/>
      <c r="M115" s="154"/>
      <c r="N115" s="154"/>
      <c r="O115" s="154"/>
      <c r="P115" s="154"/>
      <c r="Q115" s="154"/>
      <c r="R115" s="154"/>
      <c r="AB115" s="63"/>
      <c r="AC115" s="63"/>
      <c r="AD115" s="63"/>
      <c r="AE115" s="63"/>
      <c r="AF115" s="63"/>
      <c r="AG115" s="63"/>
      <c r="AH115" s="63"/>
      <c r="AI115" s="63"/>
      <c r="AJ115" s="63"/>
      <c r="AK115" s="63"/>
      <c r="AL115" s="63"/>
      <c r="AM115" s="63"/>
      <c r="AN115" s="63"/>
      <c r="AO115" s="63"/>
      <c r="AP115" s="63"/>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row>
    <row r="116" spans="1:64" ht="49.5" customHeight="1" x14ac:dyDescent="0.2">
      <c r="A116" s="9"/>
      <c r="B116" s="311" t="s">
        <v>67</v>
      </c>
      <c r="C116" s="311"/>
      <c r="D116" s="311"/>
      <c r="E116" s="151"/>
      <c r="F116" s="151"/>
      <c r="G116" s="151"/>
      <c r="H116" s="151"/>
      <c r="I116" s="151"/>
      <c r="J116" s="151"/>
      <c r="K116" s="151"/>
      <c r="L116" s="151"/>
      <c r="M116" s="155"/>
      <c r="N116" s="155"/>
      <c r="O116" s="155"/>
      <c r="P116" s="155"/>
      <c r="Q116" s="155"/>
      <c r="R116" s="111"/>
    </row>
    <row r="117" spans="1:64" ht="42.75" customHeight="1" x14ac:dyDescent="0.2">
      <c r="A117" s="9"/>
      <c r="B117" s="311" t="s">
        <v>68</v>
      </c>
      <c r="C117" s="311"/>
      <c r="D117" s="311"/>
      <c r="E117" s="151"/>
      <c r="F117" s="151"/>
      <c r="G117" s="151"/>
      <c r="H117" s="151"/>
      <c r="I117" s="151"/>
      <c r="J117" s="151"/>
      <c r="K117" s="151"/>
      <c r="L117" s="151"/>
      <c r="M117" s="155"/>
      <c r="N117" s="155"/>
      <c r="O117" s="155"/>
      <c r="P117" s="155"/>
      <c r="Q117" s="155"/>
      <c r="R117" s="111"/>
    </row>
    <row r="118" spans="1:64" ht="41.25" customHeight="1" x14ac:dyDescent="0.2">
      <c r="A118" s="9"/>
      <c r="B118" s="311" t="s">
        <v>70</v>
      </c>
      <c r="C118" s="311"/>
      <c r="D118" s="311"/>
      <c r="E118" s="151"/>
      <c r="F118" s="151"/>
      <c r="G118" s="151"/>
      <c r="H118" s="151"/>
      <c r="I118" s="151"/>
      <c r="J118" s="151"/>
      <c r="K118" s="151"/>
      <c r="L118" s="151"/>
      <c r="M118" s="155"/>
      <c r="N118" s="155"/>
      <c r="O118" s="155"/>
      <c r="P118" s="155"/>
      <c r="Q118" s="155"/>
      <c r="R118" s="111"/>
    </row>
    <row r="119" spans="1:64" ht="25.5" customHeight="1" x14ac:dyDescent="0.2">
      <c r="A119" s="9"/>
      <c r="B119" s="311" t="s">
        <v>69</v>
      </c>
      <c r="C119" s="311"/>
      <c r="D119" s="311"/>
      <c r="E119" s="151"/>
      <c r="F119" s="151"/>
      <c r="G119" s="151"/>
      <c r="H119" s="151"/>
      <c r="I119" s="151"/>
      <c r="J119" s="151"/>
      <c r="K119" s="151"/>
      <c r="L119" s="151"/>
      <c r="M119" s="155"/>
      <c r="N119" s="155"/>
      <c r="O119" s="155"/>
      <c r="P119" s="155"/>
      <c r="Q119" s="155"/>
    </row>
    <row r="120" spans="1:64" ht="25.5" customHeight="1" x14ac:dyDescent="0.3">
      <c r="A120" s="9"/>
      <c r="B120" s="311"/>
      <c r="C120" s="311"/>
      <c r="D120" s="311"/>
      <c r="E120" s="156"/>
      <c r="F120" s="156"/>
      <c r="G120" s="156"/>
      <c r="H120" s="156"/>
      <c r="I120" s="156"/>
      <c r="J120" s="156"/>
      <c r="K120" s="156"/>
      <c r="L120" s="156"/>
      <c r="M120" s="156"/>
    </row>
  </sheetData>
  <mergeCells count="12">
    <mergeCell ref="B29:D29"/>
    <mergeCell ref="B70:D70"/>
    <mergeCell ref="B111:D111"/>
    <mergeCell ref="B112:D112"/>
    <mergeCell ref="B113:D113"/>
    <mergeCell ref="B119:D119"/>
    <mergeCell ref="B120:D120"/>
    <mergeCell ref="B114:D114"/>
    <mergeCell ref="B115:D115"/>
    <mergeCell ref="B116:D116"/>
    <mergeCell ref="B117:D117"/>
    <mergeCell ref="B118:D118"/>
  </mergeCells>
  <pageMargins left="0.7" right="0.7" top="0.75" bottom="0.75" header="0.3" footer="0.3"/>
  <customProperties>
    <customPr name="SourceTableID"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249977111117893"/>
    <pageSetUpPr fitToPage="1"/>
  </sheetPr>
  <dimension ref="A1:AH121"/>
  <sheetViews>
    <sheetView zoomScaleNormal="100" workbookViewId="0">
      <pane xSplit="2" ySplit="5" topLeftCell="C6" activePane="bottomRight" state="frozen"/>
      <selection pane="topRight" activeCell="C1" sqref="C1"/>
      <selection pane="bottomLeft" activeCell="A6" sqref="A6"/>
      <selection pane="bottomRight" activeCell="X4" sqref="X4"/>
    </sheetView>
  </sheetViews>
  <sheetFormatPr defaultColWidth="9.140625" defaultRowHeight="12.75" x14ac:dyDescent="0.2"/>
  <cols>
    <col min="1" max="1" width="9.140625" style="23"/>
    <col min="2" max="2" width="101.7109375" style="23" customWidth="1"/>
    <col min="3" max="3" width="13.28515625" style="23" customWidth="1"/>
    <col min="4" max="4" width="12.5703125" style="23" customWidth="1"/>
    <col min="5" max="5" width="11.140625" style="23" bestFit="1" customWidth="1"/>
    <col min="6" max="19" width="10.7109375" style="23" bestFit="1" customWidth="1"/>
    <col min="20" max="20" width="10.7109375" style="46" bestFit="1" customWidth="1"/>
    <col min="21" max="21" width="10.7109375" style="23" bestFit="1" customWidth="1"/>
    <col min="22" max="23" width="11" style="23" customWidth="1"/>
    <col min="24" max="24" width="12.28515625" style="23" bestFit="1" customWidth="1"/>
    <col min="25" max="25" width="10.140625" style="23" customWidth="1"/>
    <col min="26" max="27" width="9.140625" style="23"/>
    <col min="28" max="28" width="10.7109375" style="23" customWidth="1"/>
    <col min="29" max="16384" width="9.140625" style="23"/>
  </cols>
  <sheetData>
    <row r="1" spans="1:34" ht="18" x14ac:dyDescent="0.25">
      <c r="A1" s="107" t="s">
        <v>655</v>
      </c>
      <c r="B1" s="108"/>
      <c r="C1" s="282" t="str">
        <f>IF(C7=0,"Warning: ITA1.2 not yet loaded!","")</f>
        <v/>
      </c>
      <c r="D1" s="282" t="str">
        <f t="shared" ref="D1:X1" si="0">IF(D7=0,"Warning: ITA1.2 not yet loaded!","")</f>
        <v/>
      </c>
      <c r="E1" s="282" t="str">
        <f t="shared" si="0"/>
        <v/>
      </c>
      <c r="F1" s="282" t="str">
        <f t="shared" si="0"/>
        <v/>
      </c>
      <c r="G1" s="282" t="str">
        <f t="shared" si="0"/>
        <v/>
      </c>
      <c r="H1" s="282" t="str">
        <f t="shared" si="0"/>
        <v/>
      </c>
      <c r="I1" s="282" t="str">
        <f t="shared" si="0"/>
        <v/>
      </c>
      <c r="J1" s="282" t="str">
        <f t="shared" si="0"/>
        <v/>
      </c>
      <c r="K1" s="282" t="str">
        <f t="shared" si="0"/>
        <v/>
      </c>
      <c r="L1" s="282" t="str">
        <f t="shared" si="0"/>
        <v/>
      </c>
      <c r="M1" s="282" t="str">
        <f t="shared" si="0"/>
        <v/>
      </c>
      <c r="N1" s="282" t="str">
        <f t="shared" si="0"/>
        <v/>
      </c>
      <c r="O1" s="282" t="str">
        <f t="shared" si="0"/>
        <v/>
      </c>
      <c r="P1" s="282" t="str">
        <f t="shared" si="0"/>
        <v/>
      </c>
      <c r="Q1" s="282" t="str">
        <f t="shared" si="0"/>
        <v/>
      </c>
      <c r="R1" s="282" t="str">
        <f t="shared" si="0"/>
        <v/>
      </c>
      <c r="S1" s="282" t="str">
        <f t="shared" si="0"/>
        <v/>
      </c>
      <c r="T1" s="282" t="str">
        <f t="shared" si="0"/>
        <v/>
      </c>
      <c r="U1" s="282" t="str">
        <f t="shared" si="0"/>
        <v/>
      </c>
      <c r="V1" s="282" t="str">
        <f t="shared" si="0"/>
        <v/>
      </c>
      <c r="W1" s="282" t="str">
        <f t="shared" ca="1" si="0"/>
        <v/>
      </c>
      <c r="X1" s="282" t="str">
        <f t="shared" ca="1" si="0"/>
        <v/>
      </c>
      <c r="AB1" s="25"/>
      <c r="AD1" s="91"/>
      <c r="AF1" s="90"/>
      <c r="AG1" s="90"/>
    </row>
    <row r="2" spans="1:34" ht="13.5" x14ac:dyDescent="0.25">
      <c r="A2" s="245" t="s">
        <v>1</v>
      </c>
      <c r="B2" s="27"/>
      <c r="C2" s="282" t="str">
        <f>IF(C8=0,"Warning: ITA4.2 not yet loaded!", "")</f>
        <v/>
      </c>
      <c r="D2" s="282" t="str">
        <f t="shared" ref="D2:X2" si="1">IF(D8=0,"Warning: ITA4.2 not yet loaded!", "")</f>
        <v/>
      </c>
      <c r="E2" s="282" t="str">
        <f t="shared" si="1"/>
        <v/>
      </c>
      <c r="F2" s="282" t="str">
        <f t="shared" si="1"/>
        <v/>
      </c>
      <c r="G2" s="282" t="str">
        <f t="shared" si="1"/>
        <v/>
      </c>
      <c r="H2" s="282" t="str">
        <f t="shared" si="1"/>
        <v/>
      </c>
      <c r="I2" s="282" t="str">
        <f t="shared" si="1"/>
        <v/>
      </c>
      <c r="J2" s="282" t="str">
        <f t="shared" si="1"/>
        <v/>
      </c>
      <c r="K2" s="282" t="str">
        <f t="shared" si="1"/>
        <v/>
      </c>
      <c r="L2" s="282" t="str">
        <f t="shared" si="1"/>
        <v/>
      </c>
      <c r="M2" s="282" t="str">
        <f t="shared" si="1"/>
        <v/>
      </c>
      <c r="N2" s="282" t="str">
        <f t="shared" si="1"/>
        <v/>
      </c>
      <c r="O2" s="282" t="str">
        <f t="shared" si="1"/>
        <v/>
      </c>
      <c r="P2" s="282" t="str">
        <f t="shared" si="1"/>
        <v/>
      </c>
      <c r="Q2" s="282" t="str">
        <f t="shared" si="1"/>
        <v/>
      </c>
      <c r="R2" s="282" t="str">
        <f t="shared" si="1"/>
        <v/>
      </c>
      <c r="S2" s="282" t="str">
        <f t="shared" si="1"/>
        <v/>
      </c>
      <c r="T2" s="282" t="str">
        <f t="shared" si="1"/>
        <v/>
      </c>
      <c r="U2" s="282" t="str">
        <f t="shared" si="1"/>
        <v/>
      </c>
      <c r="V2" s="282" t="str">
        <f t="shared" si="1"/>
        <v/>
      </c>
      <c r="W2" s="282" t="str">
        <f t="shared" ca="1" si="1"/>
        <v/>
      </c>
      <c r="X2" s="282" t="str">
        <f t="shared" ca="1" si="1"/>
        <v/>
      </c>
      <c r="AD2" s="158"/>
      <c r="AF2" s="92"/>
      <c r="AG2" s="92"/>
    </row>
    <row r="3" spans="1:34" ht="13.5" x14ac:dyDescent="0.25">
      <c r="A3" s="263" t="str">
        <f ca="1">_xlfn.CONCAT("Updated on ", TEXT(TODAY(), "mm/dd/yyyy"))</f>
        <v>Updated on 07/25/2022</v>
      </c>
      <c r="B3" s="26"/>
      <c r="C3" s="282" t="str">
        <f>IF(C24=0,"Warning: IS2.1 not yet loaded!", "")</f>
        <v/>
      </c>
      <c r="D3" s="282" t="str">
        <f t="shared" ref="D3:X3" si="2">IF(D24=0,"Warning: IS2.1 not yet loaded!", "")</f>
        <v/>
      </c>
      <c r="E3" s="282" t="str">
        <f t="shared" si="2"/>
        <v/>
      </c>
      <c r="F3" s="282" t="str">
        <f t="shared" si="2"/>
        <v/>
      </c>
      <c r="G3" s="282" t="str">
        <f t="shared" si="2"/>
        <v/>
      </c>
      <c r="H3" s="282" t="str">
        <f t="shared" si="2"/>
        <v/>
      </c>
      <c r="I3" s="282" t="str">
        <f t="shared" si="2"/>
        <v/>
      </c>
      <c r="J3" s="282" t="str">
        <f t="shared" si="2"/>
        <v/>
      </c>
      <c r="K3" s="282" t="str">
        <f t="shared" si="2"/>
        <v/>
      </c>
      <c r="L3" s="282" t="str">
        <f t="shared" si="2"/>
        <v/>
      </c>
      <c r="M3" s="282" t="str">
        <f t="shared" si="2"/>
        <v/>
      </c>
      <c r="N3" s="282" t="str">
        <f t="shared" si="2"/>
        <v/>
      </c>
      <c r="O3" s="282" t="str">
        <f t="shared" si="2"/>
        <v/>
      </c>
      <c r="P3" s="282" t="str">
        <f t="shared" si="2"/>
        <v/>
      </c>
      <c r="Q3" s="282" t="str">
        <f t="shared" si="2"/>
        <v/>
      </c>
      <c r="R3" s="282" t="str">
        <f t="shared" si="2"/>
        <v/>
      </c>
      <c r="S3" s="282" t="str">
        <f t="shared" si="2"/>
        <v/>
      </c>
      <c r="T3" s="282" t="str">
        <f t="shared" si="2"/>
        <v/>
      </c>
      <c r="U3" s="282" t="str">
        <f t="shared" si="2"/>
        <v/>
      </c>
      <c r="V3" s="282" t="str">
        <f t="shared" si="2"/>
        <v/>
      </c>
      <c r="W3" s="282" t="str">
        <f t="shared" ca="1" si="2"/>
        <v/>
      </c>
      <c r="X3" s="282" t="str">
        <f t="shared" ca="1" si="2"/>
        <v/>
      </c>
    </row>
    <row r="4" spans="1:34" ht="13.5" x14ac:dyDescent="0.25">
      <c r="A4" s="5"/>
      <c r="B4" s="28"/>
      <c r="C4" s="282"/>
      <c r="D4" s="283"/>
      <c r="E4" s="283"/>
      <c r="F4" s="283"/>
      <c r="G4" s="283"/>
      <c r="H4" s="283"/>
      <c r="I4" s="283"/>
      <c r="J4" s="283"/>
      <c r="K4" s="284"/>
      <c r="L4" s="284"/>
      <c r="M4" s="284"/>
      <c r="N4" s="284"/>
      <c r="O4" s="284"/>
      <c r="P4" s="284"/>
      <c r="Q4" s="284"/>
      <c r="R4" s="284"/>
      <c r="S4" s="284"/>
      <c r="T4" s="284"/>
      <c r="U4" s="284"/>
      <c r="V4" s="284"/>
      <c r="W4" s="285" t="str">
        <f ca="1">IF(W20=0,"Warning: AMNE data not yet loaded!",  IF(W20="n.a.","Note-AMNE data for this reference year are not yet published", ""))</f>
        <v/>
      </c>
      <c r="X4" s="285" t="str">
        <f ca="1">IF(X20=0,"Warning: AMNE data not yet loaded!",  IF(X20="n.a.","Note-AMNE data for this reference year are not yet published", ""))</f>
        <v>Note-AMNE data for this reference year are not yet published</v>
      </c>
      <c r="Y4" s="87"/>
    </row>
    <row r="5" spans="1:34" x14ac:dyDescent="0.2">
      <c r="A5" s="17" t="s">
        <v>115</v>
      </c>
      <c r="B5" s="17" t="s">
        <v>740</v>
      </c>
      <c r="C5" s="21">
        <v>1999</v>
      </c>
      <c r="D5" s="21">
        <v>2000</v>
      </c>
      <c r="E5" s="22">
        <v>2001</v>
      </c>
      <c r="F5" s="22">
        <v>2002</v>
      </c>
      <c r="G5" s="21">
        <v>2003</v>
      </c>
      <c r="H5" s="21">
        <v>2004</v>
      </c>
      <c r="I5" s="21">
        <v>2005</v>
      </c>
      <c r="J5" s="21">
        <v>2006</v>
      </c>
      <c r="K5" s="17">
        <v>2007</v>
      </c>
      <c r="L5" s="17">
        <v>2008</v>
      </c>
      <c r="M5" s="17">
        <v>2009</v>
      </c>
      <c r="N5" s="17">
        <v>2010</v>
      </c>
      <c r="O5" s="17">
        <v>2011</v>
      </c>
      <c r="P5" s="17">
        <v>2012</v>
      </c>
      <c r="Q5" s="17">
        <v>2013</v>
      </c>
      <c r="R5" s="17">
        <v>2014</v>
      </c>
      <c r="S5" s="17">
        <v>2015</v>
      </c>
      <c r="T5" s="17">
        <v>2016</v>
      </c>
      <c r="U5" s="17">
        <v>2017</v>
      </c>
      <c r="V5" s="17">
        <v>2018</v>
      </c>
      <c r="W5" s="17">
        <v>2019</v>
      </c>
      <c r="X5" s="17">
        <v>2020</v>
      </c>
      <c r="Y5" s="79">
        <v>2021</v>
      </c>
      <c r="Z5" s="17">
        <v>2022</v>
      </c>
      <c r="AA5" s="17">
        <v>2023</v>
      </c>
      <c r="AB5" s="160">
        <v>2024</v>
      </c>
      <c r="AC5" s="160">
        <v>2025</v>
      </c>
      <c r="AD5" s="160">
        <v>2026</v>
      </c>
      <c r="AE5" s="160">
        <v>2027</v>
      </c>
      <c r="AF5" s="160">
        <v>2028</v>
      </c>
      <c r="AG5" s="160">
        <v>2029</v>
      </c>
      <c r="AH5" s="160">
        <v>2030</v>
      </c>
    </row>
    <row r="6" spans="1:34" x14ac:dyDescent="0.2">
      <c r="A6" s="5"/>
      <c r="B6" s="3"/>
      <c r="V6" s="3"/>
      <c r="W6" s="3"/>
      <c r="Y6" s="105"/>
      <c r="Z6" s="84"/>
      <c r="AA6" s="84"/>
      <c r="AH6" s="164"/>
    </row>
    <row r="7" spans="1:34" s="67" customFormat="1" x14ac:dyDescent="0.2">
      <c r="A7" s="5">
        <v>1</v>
      </c>
      <c r="B7" s="33" t="s">
        <v>47</v>
      </c>
      <c r="C7" s="51">
        <f>ROUND(GetItaISData!F7/1000, 3)</f>
        <v>1313.4480000000001</v>
      </c>
      <c r="D7" s="51">
        <f>ROUND(GetItaISData!G7/1000, 3)</f>
        <v>1486.12</v>
      </c>
      <c r="E7" s="51">
        <f>ROUND(GetItaISData!H7/1000, 3)</f>
        <v>1368.14</v>
      </c>
      <c r="F7" s="51">
        <f>ROUND(GetItaISData!I7/1000, 3)</f>
        <v>1345.5060000000001</v>
      </c>
      <c r="G7" s="51">
        <f>ROUND(GetItaISData!J7/1000, 3)</f>
        <v>1437.1479999999999</v>
      </c>
      <c r="H7" s="51">
        <f>ROUND(GetItaISData!K7/1000, 3)</f>
        <v>1661.104</v>
      </c>
      <c r="I7" s="51">
        <f>ROUND(GetItaISData!L7/1000, 3)</f>
        <v>1893.153</v>
      </c>
      <c r="J7" s="51">
        <f>ROUND(GetItaISData!M7/1000, 3)</f>
        <v>2204.2179999999998</v>
      </c>
      <c r="K7" s="51">
        <f>ROUND(GetItaISData!N7/1000, 3)</f>
        <v>2547.9349999999999</v>
      </c>
      <c r="L7" s="51">
        <f>ROUND(GetItaISData!O7/1000, 3)</f>
        <v>2754.377</v>
      </c>
      <c r="M7" s="51">
        <f>ROUND(GetItaISData!P7/1000, 3)</f>
        <v>2331.17</v>
      </c>
      <c r="N7" s="51">
        <f>ROUND(GetItaISData!Q7/1000, 3)</f>
        <v>2687.4569999999999</v>
      </c>
      <c r="O7" s="51">
        <f>ROUND(GetItaISData!R7/1000, 3)</f>
        <v>3036.6750000000002</v>
      </c>
      <c r="P7" s="51">
        <f>ROUND(GetItaISData!S7/1000, 3)</f>
        <v>3151.1970000000001</v>
      </c>
      <c r="Q7" s="51">
        <f>ROUND(GetItaISData!T7/1000, 3)</f>
        <v>3250.471</v>
      </c>
      <c r="R7" s="51">
        <f>ROUND(GetItaISData!U7/1000, 3)</f>
        <v>3379.1280000000002</v>
      </c>
      <c r="S7" s="51">
        <f>ROUND(GetItaISData!V7/1000, 3)</f>
        <v>3238.009</v>
      </c>
      <c r="T7" s="51">
        <f>ROUND(GetItaISData!W7/1000, 3)</f>
        <v>3237.288</v>
      </c>
      <c r="U7" s="51">
        <f>ROUND(GetItaISData!X7/1000, 3)</f>
        <v>3548.3449999999998</v>
      </c>
      <c r="V7" s="51">
        <f>ROUND(GetItaISData!Y7/1000, 3)</f>
        <v>3793.6419999999998</v>
      </c>
      <c r="W7" s="51">
        <f ca="1">Compiler!C7</f>
        <v>3812.4580000000001</v>
      </c>
      <c r="X7" s="51">
        <f ca="1">Compiler!D7</f>
        <v>3258.6419999999998</v>
      </c>
      <c r="Y7" s="85">
        <f ca="1">Compiler!E7</f>
        <v>0</v>
      </c>
      <c r="Z7" s="85" t="str">
        <f ca="1">Compiler!F7</f>
        <v/>
      </c>
      <c r="AA7" s="85" t="str">
        <f ca="1">Compiler!G7</f>
        <v/>
      </c>
      <c r="AB7" s="67" t="str">
        <f ca="1">Compiler!H7</f>
        <v/>
      </c>
      <c r="AC7" s="67" t="str">
        <f ca="1">Compiler!I7</f>
        <v/>
      </c>
      <c r="AD7" s="67" t="str">
        <f ca="1">Compiler!J7</f>
        <v/>
      </c>
      <c r="AE7" s="67" t="str">
        <f ca="1">Compiler!K7</f>
        <v/>
      </c>
      <c r="AF7" s="67" t="str">
        <f ca="1">Compiler!L7</f>
        <v/>
      </c>
      <c r="AG7" s="67" t="str">
        <f ca="1">Compiler!M7</f>
        <v/>
      </c>
      <c r="AH7" s="67" t="str">
        <f ca="1">Compiler!N7</f>
        <v/>
      </c>
    </row>
    <row r="8" spans="1:34" x14ac:dyDescent="0.2">
      <c r="A8" s="5">
        <v>2</v>
      </c>
      <c r="B8" s="3" t="s">
        <v>71</v>
      </c>
      <c r="C8" s="14">
        <f>ROUND(GetItaISData!F8/1000, 3)</f>
        <v>4.8049999999999997</v>
      </c>
      <c r="D8" s="14">
        <f>ROUND(GetItaISData!G8/1000, 3)</f>
        <v>6.2270000000000003</v>
      </c>
      <c r="E8" s="157">
        <f>ROUND(GetItaISData!H8/1000, 3)</f>
        <v>5.6879999999999997</v>
      </c>
      <c r="F8" s="14">
        <f>ROUND(GetItaISData!I8/1000, 3)</f>
        <v>4.7389999999999999</v>
      </c>
      <c r="G8" s="14">
        <f>ROUND(GetItaISData!J8/1000, 3)</f>
        <v>4.2430000000000003</v>
      </c>
      <c r="H8" s="14">
        <f>ROUND(GetItaISData!K8/1000, 3)</f>
        <v>4.7160000000000002</v>
      </c>
      <c r="I8" s="14">
        <f>ROUND(GetItaISData!L8/1000, 3)</f>
        <v>6.5259999999999998</v>
      </c>
      <c r="J8" s="14">
        <f>ROUND(GetItaISData!M8/1000, 3)</f>
        <v>8.4190000000000005</v>
      </c>
      <c r="K8" s="14">
        <f>ROUND(GetItaISData!N8/1000, 3)</f>
        <v>10.087</v>
      </c>
      <c r="L8" s="14">
        <f>ROUND(GetItaISData!O8/1000, 3)</f>
        <v>9.6259999999999994</v>
      </c>
      <c r="M8" s="14">
        <f>ROUND(GetItaISData!P8/1000, 3)</f>
        <v>7.7809999999999997</v>
      </c>
      <c r="N8" s="14">
        <f>ROUND(GetItaISData!Q8/1000, 3)</f>
        <v>6.867</v>
      </c>
      <c r="O8" s="14">
        <f>ROUND(GetItaISData!R8/1000, 3)</f>
        <v>6.6870000000000003</v>
      </c>
      <c r="P8" s="14">
        <f>ROUND(GetItaISData!S8/1000, 3)</f>
        <v>6.5570000000000004</v>
      </c>
      <c r="Q8" s="14">
        <f>ROUND(GetItaISData!T8/1000, 3)</f>
        <v>8.8160000000000007</v>
      </c>
      <c r="R8" s="14">
        <f>ROUND(GetItaISData!U8/1000, 3)</f>
        <v>10.289</v>
      </c>
      <c r="S8" s="14">
        <f>ROUND(GetItaISData!V8/1000, 3)</f>
        <v>11.455</v>
      </c>
      <c r="T8" s="14">
        <f>ROUND(GetItaISData!W8/1000, 3)</f>
        <v>15.401</v>
      </c>
      <c r="U8" s="14">
        <f>ROUND(GetItaISData!X8/1000, 3)</f>
        <v>16.734999999999999</v>
      </c>
      <c r="V8" s="14">
        <f>ROUND(GetItaISData!Y8/1000, 3)</f>
        <v>18.838999999999999</v>
      </c>
      <c r="W8" s="14">
        <f ca="1">Compiler!C8</f>
        <v>19.989000000000001</v>
      </c>
      <c r="X8" s="14">
        <f ca="1">Compiler!D8</f>
        <v>13.817</v>
      </c>
      <c r="Y8" s="86">
        <f ca="1">Compiler!E8</f>
        <v>0</v>
      </c>
      <c r="Z8" s="86" t="str">
        <f ca="1">Compiler!F8</f>
        <v/>
      </c>
      <c r="AA8" s="86" t="str">
        <f ca="1">Compiler!G8</f>
        <v/>
      </c>
      <c r="AB8" s="23" t="str">
        <f ca="1">Compiler!H8</f>
        <v/>
      </c>
      <c r="AC8" s="23" t="str">
        <f ca="1">Compiler!I8</f>
        <v/>
      </c>
      <c r="AD8" s="23" t="str">
        <f ca="1">Compiler!J8</f>
        <v/>
      </c>
      <c r="AE8" s="23" t="str">
        <f ca="1">Compiler!K8</f>
        <v/>
      </c>
      <c r="AF8" s="23" t="str">
        <f ca="1">Compiler!L8</f>
        <v/>
      </c>
      <c r="AG8" s="23" t="str">
        <f ca="1">Compiler!M8</f>
        <v/>
      </c>
      <c r="AH8" s="164" t="str">
        <f ca="1">Compiler!N8</f>
        <v/>
      </c>
    </row>
    <row r="9" spans="1:34" s="67" customFormat="1" x14ac:dyDescent="0.2">
      <c r="A9" s="5">
        <v>3</v>
      </c>
      <c r="B9" s="33" t="s">
        <v>51</v>
      </c>
      <c r="C9" s="51">
        <f>C7-C8</f>
        <v>1308.643</v>
      </c>
      <c r="D9" s="51">
        <f t="shared" ref="D9:V9" si="3">D7-D8</f>
        <v>1479.8929999999998</v>
      </c>
      <c r="E9" s="51">
        <f t="shared" si="3"/>
        <v>1362.452</v>
      </c>
      <c r="F9" s="51">
        <f t="shared" si="3"/>
        <v>1340.7670000000001</v>
      </c>
      <c r="G9" s="51">
        <f t="shared" si="3"/>
        <v>1432.905</v>
      </c>
      <c r="H9" s="51">
        <f t="shared" si="3"/>
        <v>1656.3880000000001</v>
      </c>
      <c r="I9" s="51">
        <f t="shared" si="3"/>
        <v>1886.627</v>
      </c>
      <c r="J9" s="51">
        <f t="shared" si="3"/>
        <v>2195.799</v>
      </c>
      <c r="K9" s="51">
        <f t="shared" si="3"/>
        <v>2537.848</v>
      </c>
      <c r="L9" s="51">
        <f t="shared" si="3"/>
        <v>2744.7509999999997</v>
      </c>
      <c r="M9" s="51">
        <f t="shared" si="3"/>
        <v>2323.3890000000001</v>
      </c>
      <c r="N9" s="51">
        <f t="shared" si="3"/>
        <v>2680.5899999999997</v>
      </c>
      <c r="O9" s="51">
        <f t="shared" si="3"/>
        <v>3029.9880000000003</v>
      </c>
      <c r="P9" s="51">
        <f t="shared" si="3"/>
        <v>3144.6400000000003</v>
      </c>
      <c r="Q9" s="51">
        <f t="shared" si="3"/>
        <v>3241.6550000000002</v>
      </c>
      <c r="R9" s="51">
        <f t="shared" si="3"/>
        <v>3368.8389999999999</v>
      </c>
      <c r="S9" s="51">
        <f t="shared" si="3"/>
        <v>3226.5540000000001</v>
      </c>
      <c r="T9" s="51">
        <f t="shared" si="3"/>
        <v>3221.8870000000002</v>
      </c>
      <c r="U9" s="51">
        <f t="shared" si="3"/>
        <v>3531.6099999999997</v>
      </c>
      <c r="V9" s="51">
        <f t="shared" si="3"/>
        <v>3774.8029999999999</v>
      </c>
      <c r="W9" s="51">
        <f ca="1">Compiler!C9</f>
        <v>3792.4690000000001</v>
      </c>
      <c r="X9" s="51">
        <f ca="1">Compiler!D9</f>
        <v>3244.8249999999998</v>
      </c>
      <c r="Y9" s="85">
        <f ca="1">Compiler!E9</f>
        <v>0</v>
      </c>
      <c r="Z9" s="85" t="str">
        <f ca="1">Compiler!F9</f>
        <v/>
      </c>
      <c r="AA9" s="85" t="str">
        <f ca="1">Compiler!G9</f>
        <v/>
      </c>
      <c r="AB9" s="67" t="str">
        <f ca="1">Compiler!H9</f>
        <v/>
      </c>
      <c r="AC9" s="67" t="str">
        <f ca="1">Compiler!I9</f>
        <v/>
      </c>
      <c r="AD9" s="67" t="str">
        <f ca="1">Compiler!J9</f>
        <v/>
      </c>
      <c r="AE9" s="67" t="str">
        <f ca="1">Compiler!K9</f>
        <v/>
      </c>
      <c r="AF9" s="67" t="str">
        <f ca="1">Compiler!L9</f>
        <v/>
      </c>
      <c r="AG9" s="67" t="str">
        <f ca="1">Compiler!M9</f>
        <v/>
      </c>
      <c r="AH9" s="67" t="str">
        <f ca="1">Compiler!N9</f>
        <v/>
      </c>
    </row>
    <row r="10" spans="1:34" x14ac:dyDescent="0.2">
      <c r="A10" s="5"/>
      <c r="B10" s="3"/>
      <c r="C10" s="14"/>
      <c r="D10" s="14"/>
      <c r="E10" s="14"/>
      <c r="F10" s="14"/>
      <c r="G10" s="14"/>
      <c r="H10" s="14"/>
      <c r="I10" s="14"/>
      <c r="J10" s="14"/>
      <c r="K10" s="14"/>
      <c r="L10" s="14"/>
      <c r="M10" s="14"/>
      <c r="N10" s="14"/>
      <c r="O10" s="14"/>
      <c r="P10" s="14"/>
      <c r="Q10" s="14"/>
      <c r="R10" s="14"/>
      <c r="S10" s="14"/>
      <c r="T10" s="14"/>
      <c r="U10" s="14"/>
      <c r="V10" s="14"/>
      <c r="W10" s="14"/>
      <c r="X10" s="14"/>
      <c r="Y10" s="86"/>
      <c r="Z10" s="86"/>
      <c r="AA10" s="86"/>
      <c r="AH10" s="164"/>
    </row>
    <row r="11" spans="1:34" s="67" customFormat="1" x14ac:dyDescent="0.2">
      <c r="A11" s="5">
        <v>4</v>
      </c>
      <c r="B11" s="33" t="s">
        <v>35</v>
      </c>
      <c r="C11" s="51">
        <f>C13+C29</f>
        <v>1107.037</v>
      </c>
      <c r="D11" s="51">
        <f t="shared" ref="D11:V11" si="4">D13+D29</f>
        <v>1232.8019999999999</v>
      </c>
      <c r="E11" s="51">
        <f t="shared" si="4"/>
        <v>1142.8889999999999</v>
      </c>
      <c r="F11" s="51">
        <f t="shared" si="4"/>
        <v>1130.77</v>
      </c>
      <c r="G11" s="51">
        <f t="shared" si="4"/>
        <v>1212.3229999999999</v>
      </c>
      <c r="H11" s="51">
        <f t="shared" si="4"/>
        <v>1414.3039999999999</v>
      </c>
      <c r="I11" s="51">
        <f t="shared" si="4"/>
        <v>1576.395</v>
      </c>
      <c r="J11" s="51">
        <f t="shared" si="4"/>
        <v>1776.547</v>
      </c>
      <c r="K11" s="51">
        <f t="shared" si="4"/>
        <v>2022.5230000000001</v>
      </c>
      <c r="L11" s="51">
        <f t="shared" si="4"/>
        <v>2255.1860000000001</v>
      </c>
      <c r="M11" s="51">
        <f t="shared" si="4"/>
        <v>1954.1819999999998</v>
      </c>
      <c r="N11" s="51">
        <f t="shared" si="4"/>
        <v>2308.4809999999998</v>
      </c>
      <c r="O11" s="51">
        <f t="shared" si="4"/>
        <v>2610.4900000000002</v>
      </c>
      <c r="P11" s="51">
        <f t="shared" si="4"/>
        <v>2705.7089999999998</v>
      </c>
      <c r="Q11" s="51">
        <f t="shared" si="4"/>
        <v>2780.5170000000003</v>
      </c>
      <c r="R11" s="51">
        <f t="shared" si="4"/>
        <v>2864.3799999999997</v>
      </c>
      <c r="S11" s="51">
        <f t="shared" si="4"/>
        <v>2723.5020000000004</v>
      </c>
      <c r="T11" s="51">
        <f t="shared" si="4"/>
        <v>2690.2579999999998</v>
      </c>
      <c r="U11" s="51">
        <f t="shared" si="4"/>
        <v>2935.3139999999999</v>
      </c>
      <c r="V11" s="51">
        <f t="shared" si="4"/>
        <v>3105.06</v>
      </c>
      <c r="W11" s="51">
        <f ca="1">Compiler!C11</f>
        <v>3077.4800000000005</v>
      </c>
      <c r="X11" s="51">
        <f ca="1">Compiler!D11</f>
        <v>2616.3469999999998</v>
      </c>
      <c r="Y11" s="85">
        <f ca="1">Compiler!E11</f>
        <v>0</v>
      </c>
      <c r="Z11" s="85" t="str">
        <f ca="1">Compiler!F11</f>
        <v/>
      </c>
      <c r="AA11" s="85" t="str">
        <f ca="1">Compiler!G11</f>
        <v/>
      </c>
      <c r="AB11" s="67" t="str">
        <f ca="1">Compiler!H11</f>
        <v/>
      </c>
      <c r="AC11" s="67" t="str">
        <f ca="1">Compiler!I11</f>
        <v/>
      </c>
      <c r="AD11" s="67" t="str">
        <f ca="1">Compiler!J11</f>
        <v/>
      </c>
      <c r="AE11" s="67" t="str">
        <f ca="1">Compiler!K11</f>
        <v/>
      </c>
      <c r="AF11" s="67" t="str">
        <f ca="1">Compiler!L11</f>
        <v/>
      </c>
      <c r="AG11" s="67" t="str">
        <f ca="1">Compiler!M11</f>
        <v/>
      </c>
      <c r="AH11" s="67" t="str">
        <f ca="1">Compiler!N11</f>
        <v/>
      </c>
    </row>
    <row r="12" spans="1:34" x14ac:dyDescent="0.2">
      <c r="A12" s="5"/>
      <c r="B12" s="3"/>
      <c r="C12" s="14"/>
      <c r="D12" s="14"/>
      <c r="E12" s="14"/>
      <c r="F12" s="14"/>
      <c r="G12" s="14"/>
      <c r="H12" s="14"/>
      <c r="I12" s="14"/>
      <c r="J12" s="14"/>
      <c r="K12" s="14"/>
      <c r="L12" s="14"/>
      <c r="M12" s="14"/>
      <c r="N12" s="14"/>
      <c r="O12" s="14"/>
      <c r="P12" s="14"/>
      <c r="Q12" s="14"/>
      <c r="R12" s="14"/>
      <c r="S12" s="14"/>
      <c r="T12" s="14"/>
      <c r="U12" s="14"/>
      <c r="V12" s="14"/>
      <c r="W12" s="14"/>
      <c r="X12" s="14"/>
      <c r="Y12" s="86"/>
      <c r="Z12" s="86"/>
      <c r="AA12" s="86"/>
      <c r="AH12" s="164"/>
    </row>
    <row r="13" spans="1:34" s="67" customFormat="1" x14ac:dyDescent="0.2">
      <c r="A13" s="5">
        <v>5</v>
      </c>
      <c r="B13" s="33" t="s">
        <v>33</v>
      </c>
      <c r="C13" s="51">
        <f>ROUND(GetItaISData!F13/1000, 3)</f>
        <v>976.52499999999998</v>
      </c>
      <c r="D13" s="51">
        <f>ROUND(GetItaISData!G13/1000, 3)</f>
        <v>1082.963</v>
      </c>
      <c r="E13" s="51">
        <f>ROUND(GetItaISData!H13/1000, 3)</f>
        <v>1015.366</v>
      </c>
      <c r="F13" s="51">
        <f>ROUND(GetItaISData!I13/1000, 3)</f>
        <v>986.09500000000003</v>
      </c>
      <c r="G13" s="51">
        <f>ROUND(GetItaISData!J13/1000, 3)</f>
        <v>1028.1859999999999</v>
      </c>
      <c r="H13" s="51">
        <f>ROUND(GetItaISData!K13/1000, 3)</f>
        <v>1168.1199999999999</v>
      </c>
      <c r="I13" s="51">
        <f>ROUND(GetItaISData!L13/1000, 3)</f>
        <v>1291.5029999999999</v>
      </c>
      <c r="J13" s="51">
        <f>ROUND(GetItaISData!M13/1000, 3)</f>
        <v>1463.991</v>
      </c>
      <c r="K13" s="51">
        <f>ROUND(GetItaISData!N13/1000, 3)</f>
        <v>1660.8150000000001</v>
      </c>
      <c r="L13" s="51">
        <f>ROUND(GetItaISData!O13/1000, 3)</f>
        <v>1849.586</v>
      </c>
      <c r="M13" s="51">
        <f>ROUND(GetItaISData!P13/1000, 3)</f>
        <v>1592.7919999999999</v>
      </c>
      <c r="N13" s="51">
        <f>ROUND(GetItaISData!Q13/1000, 3)</f>
        <v>1872.32</v>
      </c>
      <c r="O13" s="51">
        <f>ROUND(GetItaISData!R13/1000, 3)</f>
        <v>2143.5520000000001</v>
      </c>
      <c r="P13" s="51">
        <f>ROUND(GetItaISData!S13/1000, 3)</f>
        <v>2247.453</v>
      </c>
      <c r="Q13" s="51">
        <f>ROUND(GetItaISData!T13/1000, 3)</f>
        <v>2313.1210000000001</v>
      </c>
      <c r="R13" s="51">
        <f>ROUND(GetItaISData!U13/1000, 3)</f>
        <v>2392.6149999999998</v>
      </c>
      <c r="S13" s="51">
        <f>ROUND(GetItaISData!V13/1000, 3)</f>
        <v>2280.0410000000002</v>
      </c>
      <c r="T13" s="51">
        <f>ROUND(GetItaISData!W13/1000, 3)</f>
        <v>2238.337</v>
      </c>
      <c r="U13" s="51">
        <f>ROUND(GetItaISData!X13/1000, 3)</f>
        <v>2390.7779999999998</v>
      </c>
      <c r="V13" s="51">
        <f>ROUND(GetItaISData!Y13/1000, 3)</f>
        <v>2538.6379999999999</v>
      </c>
      <c r="W13" s="51">
        <f ca="1">Compiler!C13</f>
        <v>2528.3670000000002</v>
      </c>
      <c r="X13" s="51">
        <f ca="1">Compiler!D13</f>
        <v>2134.4409999999998</v>
      </c>
      <c r="Y13" s="85">
        <f ca="1">Compiler!E13</f>
        <v>0</v>
      </c>
      <c r="Z13" s="85" t="str">
        <f ca="1">Compiler!F13</f>
        <v/>
      </c>
      <c r="AA13" s="85" t="str">
        <f ca="1">Compiler!G13</f>
        <v/>
      </c>
      <c r="AB13" s="67" t="str">
        <f ca="1">Compiler!H13</f>
        <v/>
      </c>
      <c r="AC13" s="67" t="str">
        <f ca="1">Compiler!I13</f>
        <v/>
      </c>
      <c r="AD13" s="67" t="str">
        <f ca="1">Compiler!J13</f>
        <v/>
      </c>
      <c r="AE13" s="67" t="str">
        <f ca="1">Compiler!K13</f>
        <v/>
      </c>
      <c r="AF13" s="67" t="str">
        <f ca="1">Compiler!L13</f>
        <v/>
      </c>
      <c r="AG13" s="67" t="str">
        <f ca="1">Compiler!M13</f>
        <v/>
      </c>
      <c r="AH13" s="67" t="str">
        <f ca="1">Compiler!N13</f>
        <v/>
      </c>
    </row>
    <row r="14" spans="1:34" x14ac:dyDescent="0.2">
      <c r="A14" s="5">
        <v>6</v>
      </c>
      <c r="B14" s="34" t="s">
        <v>34</v>
      </c>
      <c r="C14" s="14">
        <f>ROUND(GetItaISData!F14/1000, 3)</f>
        <v>698.524</v>
      </c>
      <c r="D14" s="14">
        <f>ROUND(GetItaISData!G14/1000, 3)</f>
        <v>784.94</v>
      </c>
      <c r="E14" s="14">
        <f>ROUND(GetItaISData!H14/1000, 3)</f>
        <v>731.33100000000002</v>
      </c>
      <c r="F14" s="14">
        <f>ROUND(GetItaISData!I14/1000, 3)</f>
        <v>698.03599999999994</v>
      </c>
      <c r="G14" s="14">
        <f>ROUND(GetItaISData!J14/1000, 3)</f>
        <v>730.44600000000003</v>
      </c>
      <c r="H14" s="14">
        <f>ROUND(GetItaISData!K14/1000, 3)</f>
        <v>823.58399999999995</v>
      </c>
      <c r="I14" s="14">
        <f>ROUND(GetItaISData!L14/1000, 3)</f>
        <v>913.01599999999996</v>
      </c>
      <c r="J14" s="14">
        <f>ROUND(GetItaISData!M14/1000, 3)</f>
        <v>1040.905</v>
      </c>
      <c r="K14" s="14">
        <f>ROUND(GetItaISData!N14/1000, 3)</f>
        <v>1165.1510000000001</v>
      </c>
      <c r="L14" s="14">
        <f>ROUND(GetItaISData!O14/1000, 3)</f>
        <v>1308.7950000000001</v>
      </c>
      <c r="M14" s="14">
        <f>ROUND(GetItaISData!P14/1000, 3)</f>
        <v>1070.3309999999999</v>
      </c>
      <c r="N14" s="14">
        <f>ROUND(GetItaISData!Q14/1000, 3)</f>
        <v>1290.279</v>
      </c>
      <c r="O14" s="14">
        <f>ROUND(GetItaISData!R14/1000, 3)</f>
        <v>1498.8869999999999</v>
      </c>
      <c r="P14" s="14">
        <f>ROUND(GetItaISData!S14/1000, 3)</f>
        <v>1562.63</v>
      </c>
      <c r="Q14" s="14">
        <f>ROUND(GetItaISData!T14/1000, 3)</f>
        <v>1593.7080000000001</v>
      </c>
      <c r="R14" s="14">
        <f>ROUND(GetItaISData!U14/1000, 3)</f>
        <v>1635.5630000000001</v>
      </c>
      <c r="S14" s="14">
        <f>ROUND(GetItaISData!V14/1000, 3)</f>
        <v>1511.3810000000001</v>
      </c>
      <c r="T14" s="14">
        <f>ROUND(GetItaISData!W14/1000, 3)</f>
        <v>1457.393</v>
      </c>
      <c r="U14" s="14">
        <f>ROUND(GetItaISData!X14/1000, 3)</f>
        <v>1557.0029999999999</v>
      </c>
      <c r="V14" s="14">
        <f>ROUND(GetItaISData!Y14/1000, 3)</f>
        <v>1676.913</v>
      </c>
      <c r="W14" s="14">
        <f ca="1">Compiler!C14</f>
        <v>1652.0719999999999</v>
      </c>
      <c r="X14" s="14">
        <f ca="1">Compiler!D14</f>
        <v>1428.798</v>
      </c>
      <c r="Y14" s="86">
        <f ca="1">Compiler!E14</f>
        <v>0</v>
      </c>
      <c r="Z14" s="86" t="str">
        <f ca="1">Compiler!F14</f>
        <v/>
      </c>
      <c r="AA14" s="86" t="str">
        <f ca="1">Compiler!G14</f>
        <v/>
      </c>
      <c r="AB14" s="23" t="str">
        <f ca="1">Compiler!H14</f>
        <v/>
      </c>
      <c r="AC14" s="23" t="str">
        <f ca="1">Compiler!I14</f>
        <v/>
      </c>
      <c r="AD14" s="23" t="str">
        <f ca="1">Compiler!J14</f>
        <v/>
      </c>
      <c r="AE14" s="23" t="str">
        <f ca="1">Compiler!K14</f>
        <v/>
      </c>
      <c r="AF14" s="23" t="str">
        <f ca="1">Compiler!L14</f>
        <v/>
      </c>
      <c r="AG14" s="23" t="str">
        <f ca="1">Compiler!M14</f>
        <v/>
      </c>
      <c r="AH14" s="164" t="str">
        <f ca="1">Compiler!N14</f>
        <v/>
      </c>
    </row>
    <row r="15" spans="1:34" x14ac:dyDescent="0.2">
      <c r="A15" s="5">
        <v>7</v>
      </c>
      <c r="B15" s="23" t="s">
        <v>44</v>
      </c>
      <c r="C15" s="14">
        <f>ROUND(GetItaISData!F15/1000, 3)</f>
        <v>278.00099999999998</v>
      </c>
      <c r="D15" s="14">
        <f>ROUND(GetItaISData!G15/1000, 3)</f>
        <v>298.02300000000002</v>
      </c>
      <c r="E15" s="14">
        <f>ROUND(GetItaISData!H15/1000, 3)</f>
        <v>284.03500000000003</v>
      </c>
      <c r="F15" s="14">
        <f>ROUND(GetItaISData!I15/1000, 3)</f>
        <v>288.05900000000003</v>
      </c>
      <c r="G15" s="14">
        <f>ROUND(GetItaISData!J15/1000, 3)</f>
        <v>297.74</v>
      </c>
      <c r="H15" s="14">
        <f>ROUND(GetItaISData!K15/1000, 3)</f>
        <v>344.536</v>
      </c>
      <c r="I15" s="14">
        <f>ROUND(GetItaISData!L15/1000, 3)</f>
        <v>378.48700000000002</v>
      </c>
      <c r="J15" s="14">
        <f>ROUND(GetItaISData!M15/1000, 3)</f>
        <v>423.08600000000001</v>
      </c>
      <c r="K15" s="14">
        <f>ROUND(GetItaISData!N15/1000, 3)</f>
        <v>495.66399999999999</v>
      </c>
      <c r="L15" s="14">
        <f>ROUND(GetItaISData!O15/1000, 3)</f>
        <v>540.79100000000005</v>
      </c>
      <c r="M15" s="14">
        <f>ROUND(GetItaISData!P15/1000, 3)</f>
        <v>522.46100000000001</v>
      </c>
      <c r="N15" s="14">
        <f>ROUND(GetItaISData!Q15/1000, 3)</f>
        <v>582.04100000000005</v>
      </c>
      <c r="O15" s="14">
        <f>ROUND(GetItaISData!R15/1000, 3)</f>
        <v>644.66499999999996</v>
      </c>
      <c r="P15" s="14">
        <f>ROUND(GetItaISData!S15/1000, 3)</f>
        <v>684.82299999999998</v>
      </c>
      <c r="Q15" s="14">
        <f>ROUND(GetItaISData!T15/1000, 3)</f>
        <v>719.41300000000001</v>
      </c>
      <c r="R15" s="14">
        <f>ROUND(GetItaISData!U15/1000, 3)</f>
        <v>757.05100000000004</v>
      </c>
      <c r="S15" s="14">
        <f>ROUND(GetItaISData!V15/1000, 3)</f>
        <v>768.66</v>
      </c>
      <c r="T15" s="14">
        <f>ROUND(GetItaISData!W15/1000, 3)</f>
        <v>780.94399999999996</v>
      </c>
      <c r="U15" s="14">
        <f>ROUND(GetItaISData!X15/1000, 3)</f>
        <v>833.77499999999998</v>
      </c>
      <c r="V15" s="14">
        <f>ROUND(GetItaISData!Y15/1000, 3)</f>
        <v>861.72500000000002</v>
      </c>
      <c r="W15" s="14">
        <f ca="1">Compiler!C15</f>
        <v>876.29499999999996</v>
      </c>
      <c r="X15" s="14">
        <f ca="1">Compiler!D15</f>
        <v>705.64300000000003</v>
      </c>
      <c r="Y15" s="86">
        <f ca="1">Compiler!E15</f>
        <v>0</v>
      </c>
      <c r="Z15" s="86" t="str">
        <f ca="1">Compiler!F15</f>
        <v/>
      </c>
      <c r="AA15" s="86" t="str">
        <f ca="1">Compiler!G15</f>
        <v/>
      </c>
      <c r="AB15" s="23" t="str">
        <f ca="1">Compiler!H15</f>
        <v/>
      </c>
      <c r="AC15" s="23" t="str">
        <f ca="1">Compiler!I15</f>
        <v/>
      </c>
      <c r="AD15" s="23" t="str">
        <f ca="1">Compiler!J15</f>
        <v/>
      </c>
      <c r="AE15" s="23" t="str">
        <f ca="1">Compiler!K15</f>
        <v/>
      </c>
      <c r="AF15" s="23" t="str">
        <f ca="1">Compiler!L15</f>
        <v/>
      </c>
      <c r="AG15" s="23" t="str">
        <f ca="1">Compiler!M15</f>
        <v/>
      </c>
      <c r="AH15" s="164" t="str">
        <f ca="1">Compiler!N15</f>
        <v/>
      </c>
    </row>
    <row r="16" spans="1:34" x14ac:dyDescent="0.2">
      <c r="A16" s="5">
        <v>8</v>
      </c>
      <c r="B16" s="23" t="s">
        <v>2</v>
      </c>
      <c r="C16" s="14">
        <f>C17+C18</f>
        <v>686.08100000000002</v>
      </c>
      <c r="D16" s="14">
        <f t="shared" ref="D16:V16" si="5">D17+D18</f>
        <v>768.36600000000021</v>
      </c>
      <c r="E16" s="14">
        <f t="shared" si="5"/>
        <v>712.82300000000009</v>
      </c>
      <c r="F16" s="14">
        <f t="shared" si="5"/>
        <v>693.08399999999995</v>
      </c>
      <c r="G16" s="14">
        <f t="shared" si="5"/>
        <v>717.61599999999999</v>
      </c>
      <c r="H16" s="14">
        <f t="shared" si="5"/>
        <v>828.08499999999992</v>
      </c>
      <c r="I16" s="14">
        <f t="shared" si="5"/>
        <v>921.47799999999995</v>
      </c>
      <c r="J16" s="14">
        <f t="shared" si="5"/>
        <v>1062.1510000000001</v>
      </c>
      <c r="K16" s="14">
        <f t="shared" si="5"/>
        <v>1198.5129999999999</v>
      </c>
      <c r="L16" s="14">
        <f t="shared" si="5"/>
        <v>1357.6730000000002</v>
      </c>
      <c r="M16" s="14">
        <f t="shared" si="5"/>
        <v>1127.8309999999999</v>
      </c>
      <c r="N16" s="14">
        <f t="shared" si="5"/>
        <v>1356.7669999999998</v>
      </c>
      <c r="O16" s="14">
        <f t="shared" si="5"/>
        <v>1557.329</v>
      </c>
      <c r="P16" s="14">
        <f t="shared" si="5"/>
        <v>1603.1510000000003</v>
      </c>
      <c r="Q16" s="14">
        <f t="shared" si="5"/>
        <v>1631.5480000000002</v>
      </c>
      <c r="R16" s="14">
        <f t="shared" si="5"/>
        <v>1656.3580000000002</v>
      </c>
      <c r="S16" s="14">
        <f t="shared" si="5"/>
        <v>1566.942</v>
      </c>
      <c r="T16" s="14">
        <f t="shared" si="5"/>
        <v>1508.1890000000001</v>
      </c>
      <c r="U16" s="14">
        <f t="shared" si="5"/>
        <v>1614.8040000000001</v>
      </c>
      <c r="V16" s="14">
        <f t="shared" si="5"/>
        <v>1724.2439999999999</v>
      </c>
      <c r="W16" s="14">
        <f ca="1">Compiler!C16</f>
        <v>1704.4779999999998</v>
      </c>
      <c r="X16" s="14" t="str">
        <f ca="1">Compiler!D16</f>
        <v>n.a.</v>
      </c>
      <c r="Y16" s="86" t="str">
        <f ca="1">Compiler!E16</f>
        <v>n.a.</v>
      </c>
      <c r="Z16" s="86" t="str">
        <f ca="1">Compiler!F16</f>
        <v/>
      </c>
      <c r="AA16" s="86" t="str">
        <f ca="1">Compiler!G16</f>
        <v/>
      </c>
      <c r="AB16" s="23" t="str">
        <f ca="1">Compiler!H16</f>
        <v/>
      </c>
      <c r="AC16" s="23" t="str">
        <f ca="1">Compiler!I16</f>
        <v/>
      </c>
      <c r="AD16" s="23" t="str">
        <f ca="1">Compiler!J16</f>
        <v/>
      </c>
      <c r="AE16" s="23" t="str">
        <f ca="1">Compiler!K16</f>
        <v/>
      </c>
      <c r="AF16" s="23" t="str">
        <f ca="1">Compiler!L16</f>
        <v/>
      </c>
      <c r="AG16" s="23" t="str">
        <f ca="1">Compiler!M16</f>
        <v/>
      </c>
      <c r="AH16" s="164" t="str">
        <f ca="1">Compiler!N16</f>
        <v/>
      </c>
    </row>
    <row r="17" spans="1:34" ht="14.25" x14ac:dyDescent="0.2">
      <c r="A17" s="5">
        <v>9</v>
      </c>
      <c r="B17" s="23" t="s">
        <v>670</v>
      </c>
      <c r="C17" s="14">
        <f>C14-C20</f>
        <v>469.73400000000004</v>
      </c>
      <c r="D17" s="14">
        <f t="shared" ref="D17:V18" si="6">D14-D20</f>
        <v>535.99500000000012</v>
      </c>
      <c r="E17" s="14">
        <f t="shared" si="6"/>
        <v>495.25700000000001</v>
      </c>
      <c r="F17" s="14">
        <f t="shared" si="6"/>
        <v>478.43299999999994</v>
      </c>
      <c r="G17" s="14">
        <f t="shared" si="6"/>
        <v>498.48599999999999</v>
      </c>
      <c r="H17" s="14">
        <f t="shared" si="6"/>
        <v>572.83999999999992</v>
      </c>
      <c r="I17" s="14">
        <f t="shared" si="6"/>
        <v>639.19499999999994</v>
      </c>
      <c r="J17" s="14">
        <f t="shared" si="6"/>
        <v>747.875</v>
      </c>
      <c r="K17" s="14">
        <f t="shared" si="6"/>
        <v>837.17500000000007</v>
      </c>
      <c r="L17" s="14">
        <f t="shared" si="6"/>
        <v>961.28500000000008</v>
      </c>
      <c r="M17" s="14">
        <f t="shared" si="6"/>
        <v>748.5329999999999</v>
      </c>
      <c r="N17" s="14">
        <f t="shared" si="6"/>
        <v>931.54199999999992</v>
      </c>
      <c r="O17" s="14">
        <f t="shared" si="6"/>
        <v>1092.125</v>
      </c>
      <c r="P17" s="14">
        <f t="shared" si="6"/>
        <v>1111.8380000000002</v>
      </c>
      <c r="Q17" s="14">
        <f t="shared" si="6"/>
        <v>1120.2280000000001</v>
      </c>
      <c r="R17" s="14">
        <f t="shared" si="6"/>
        <v>1125.2740000000001</v>
      </c>
      <c r="S17" s="14">
        <f t="shared" si="6"/>
        <v>1028.9010000000001</v>
      </c>
      <c r="T17" s="14">
        <f t="shared" si="6"/>
        <v>970.99600000000009</v>
      </c>
      <c r="U17" s="14">
        <f t="shared" si="6"/>
        <v>1045.837</v>
      </c>
      <c r="V17" s="14">
        <f t="shared" si="6"/>
        <v>1131.5059999999999</v>
      </c>
      <c r="W17" s="14">
        <f ca="1">Compiler!C17</f>
        <v>1109.0899999999999</v>
      </c>
      <c r="X17" s="14" t="str">
        <f ca="1">Compiler!D17</f>
        <v>n.a.</v>
      </c>
      <c r="Y17" s="86" t="str">
        <f ca="1">Compiler!E17</f>
        <v>n.a.</v>
      </c>
      <c r="Z17" s="86" t="str">
        <f ca="1">Compiler!F17</f>
        <v/>
      </c>
      <c r="AA17" s="86" t="str">
        <f ca="1">Compiler!G17</f>
        <v/>
      </c>
      <c r="AB17" s="23" t="str">
        <f ca="1">Compiler!H17</f>
        <v/>
      </c>
      <c r="AC17" s="23" t="str">
        <f ca="1">Compiler!I17</f>
        <v/>
      </c>
      <c r="AD17" s="23" t="str">
        <f ca="1">Compiler!J17</f>
        <v/>
      </c>
      <c r="AE17" s="23" t="str">
        <f ca="1">Compiler!K17</f>
        <v/>
      </c>
      <c r="AF17" s="23" t="str">
        <f ca="1">Compiler!L17</f>
        <v/>
      </c>
      <c r="AG17" s="23" t="str">
        <f ca="1">Compiler!M17</f>
        <v/>
      </c>
      <c r="AH17" s="164" t="str">
        <f ca="1">Compiler!N17</f>
        <v/>
      </c>
    </row>
    <row r="18" spans="1:34" x14ac:dyDescent="0.2">
      <c r="A18" s="5">
        <v>10</v>
      </c>
      <c r="B18" s="23" t="s">
        <v>3</v>
      </c>
      <c r="C18" s="14">
        <f>C15-C21</f>
        <v>216.34699999999998</v>
      </c>
      <c r="D18" s="14">
        <f t="shared" si="6"/>
        <v>232.37100000000004</v>
      </c>
      <c r="E18" s="14">
        <f t="shared" si="6"/>
        <v>217.56600000000003</v>
      </c>
      <c r="F18" s="14">
        <f t="shared" si="6"/>
        <v>214.65100000000001</v>
      </c>
      <c r="G18" s="14">
        <f t="shared" si="6"/>
        <v>219.13</v>
      </c>
      <c r="H18" s="14">
        <f t="shared" si="6"/>
        <v>255.245</v>
      </c>
      <c r="I18" s="14">
        <f t="shared" si="6"/>
        <v>282.28300000000002</v>
      </c>
      <c r="J18" s="14">
        <f t="shared" si="6"/>
        <v>314.27600000000001</v>
      </c>
      <c r="K18" s="14">
        <f t="shared" si="6"/>
        <v>361.33799999999997</v>
      </c>
      <c r="L18" s="14">
        <f t="shared" si="6"/>
        <v>396.38800000000003</v>
      </c>
      <c r="M18" s="14">
        <f t="shared" si="6"/>
        <v>379.298</v>
      </c>
      <c r="N18" s="14">
        <f t="shared" si="6"/>
        <v>425.22500000000002</v>
      </c>
      <c r="O18" s="14">
        <f t="shared" si="6"/>
        <v>465.20399999999995</v>
      </c>
      <c r="P18" s="14">
        <f t="shared" si="6"/>
        <v>491.31299999999999</v>
      </c>
      <c r="Q18" s="14">
        <f t="shared" si="6"/>
        <v>511.32000000000005</v>
      </c>
      <c r="R18" s="14">
        <f t="shared" si="6"/>
        <v>531.08400000000006</v>
      </c>
      <c r="S18" s="14">
        <f t="shared" si="6"/>
        <v>538.04099999999994</v>
      </c>
      <c r="T18" s="14">
        <f t="shared" si="6"/>
        <v>537.19299999999998</v>
      </c>
      <c r="U18" s="14">
        <f t="shared" si="6"/>
        <v>568.96699999999998</v>
      </c>
      <c r="V18" s="14">
        <f t="shared" si="6"/>
        <v>592.73800000000006</v>
      </c>
      <c r="W18" s="14">
        <f ca="1">Compiler!C18</f>
        <v>595.38799999999992</v>
      </c>
      <c r="X18" s="14">
        <f ca="1">Compiler!D18</f>
        <v>427.77700000000004</v>
      </c>
      <c r="Y18" s="86">
        <f ca="1">Compiler!E18</f>
        <v>0</v>
      </c>
      <c r="Z18" s="86" t="str">
        <f ca="1">Compiler!F18</f>
        <v/>
      </c>
      <c r="AA18" s="86" t="str">
        <f ca="1">Compiler!G18</f>
        <v/>
      </c>
      <c r="AB18" s="23" t="str">
        <f ca="1">Compiler!H18</f>
        <v/>
      </c>
      <c r="AC18" s="23" t="str">
        <f ca="1">Compiler!I18</f>
        <v/>
      </c>
      <c r="AD18" s="23" t="str">
        <f ca="1">Compiler!J18</f>
        <v/>
      </c>
      <c r="AE18" s="23" t="str">
        <f ca="1">Compiler!K18</f>
        <v/>
      </c>
      <c r="AF18" s="23" t="str">
        <f ca="1">Compiler!L18</f>
        <v/>
      </c>
      <c r="AG18" s="23" t="str">
        <f ca="1">Compiler!M18</f>
        <v/>
      </c>
      <c r="AH18" s="164" t="str">
        <f ca="1">Compiler!N18</f>
        <v/>
      </c>
    </row>
    <row r="19" spans="1:34" s="69" customFormat="1" x14ac:dyDescent="0.2">
      <c r="A19" s="5">
        <v>11</v>
      </c>
      <c r="B19" s="23" t="s">
        <v>4</v>
      </c>
      <c r="C19" s="14">
        <f>C20+C21</f>
        <v>290.44400000000002</v>
      </c>
      <c r="D19" s="14">
        <f t="shared" ref="D19:V19" si="7">D20+D21</f>
        <v>314.59699999999998</v>
      </c>
      <c r="E19" s="14">
        <f t="shared" si="7"/>
        <v>302.54300000000001</v>
      </c>
      <c r="F19" s="14">
        <f t="shared" si="7"/>
        <v>293.01100000000002</v>
      </c>
      <c r="G19" s="14">
        <f t="shared" si="7"/>
        <v>310.57</v>
      </c>
      <c r="H19" s="14">
        <f t="shared" si="7"/>
        <v>340.03499999999997</v>
      </c>
      <c r="I19" s="14">
        <f t="shared" si="7"/>
        <v>370.02499999999998</v>
      </c>
      <c r="J19" s="14">
        <f t="shared" si="7"/>
        <v>401.84</v>
      </c>
      <c r="K19" s="14">
        <f t="shared" si="7"/>
        <v>462.30200000000002</v>
      </c>
      <c r="L19" s="14">
        <f t="shared" si="7"/>
        <v>491.91300000000001</v>
      </c>
      <c r="M19" s="14">
        <f t="shared" si="7"/>
        <v>464.96100000000001</v>
      </c>
      <c r="N19" s="14">
        <f t="shared" si="7"/>
        <v>515.553</v>
      </c>
      <c r="O19" s="14">
        <f t="shared" si="7"/>
        <v>586.22299999999996</v>
      </c>
      <c r="P19" s="14">
        <f t="shared" si="7"/>
        <v>644.30200000000002</v>
      </c>
      <c r="Q19" s="14">
        <f t="shared" si="7"/>
        <v>681.57299999999998</v>
      </c>
      <c r="R19" s="14">
        <f t="shared" si="7"/>
        <v>736.25599999999997</v>
      </c>
      <c r="S19" s="14">
        <f t="shared" si="7"/>
        <v>713.09900000000005</v>
      </c>
      <c r="T19" s="14">
        <f t="shared" si="7"/>
        <v>730.14800000000002</v>
      </c>
      <c r="U19" s="14">
        <f t="shared" si="7"/>
        <v>775.97399999999993</v>
      </c>
      <c r="V19" s="14">
        <f t="shared" si="7"/>
        <v>814.39400000000001</v>
      </c>
      <c r="W19" s="14">
        <f ca="1">Compiler!C19</f>
        <v>823.8889999999999</v>
      </c>
      <c r="X19" s="14" t="str">
        <f ca="1">Compiler!D19</f>
        <v>n.a.</v>
      </c>
      <c r="Y19" s="86" t="str">
        <f ca="1">Compiler!E19</f>
        <v>n.a.</v>
      </c>
      <c r="Z19" s="86" t="str">
        <f ca="1">Compiler!F19</f>
        <v/>
      </c>
      <c r="AA19" s="86" t="str">
        <f ca="1">Compiler!G19</f>
        <v/>
      </c>
      <c r="AB19" s="69" t="str">
        <f ca="1">Compiler!H19</f>
        <v/>
      </c>
      <c r="AC19" s="69" t="str">
        <f ca="1">Compiler!I19</f>
        <v/>
      </c>
      <c r="AD19" s="69" t="str">
        <f ca="1">Compiler!J19</f>
        <v/>
      </c>
      <c r="AE19" s="69" t="str">
        <f ca="1">Compiler!K19</f>
        <v/>
      </c>
      <c r="AF19" s="69" t="str">
        <f ca="1">Compiler!L19</f>
        <v/>
      </c>
      <c r="AG19" s="69" t="str">
        <f ca="1">Compiler!M19</f>
        <v/>
      </c>
      <c r="AH19" s="69" t="str">
        <f ca="1">Compiler!N19</f>
        <v/>
      </c>
    </row>
    <row r="20" spans="1:34" ht="14.25" x14ac:dyDescent="0.2">
      <c r="A20" s="5">
        <v>12</v>
      </c>
      <c r="B20" s="23" t="s">
        <v>671</v>
      </c>
      <c r="C20" s="14">
        <f>C23+C26</f>
        <v>228.79</v>
      </c>
      <c r="D20" s="14">
        <f t="shared" ref="D20:V21" si="8">D23+D26</f>
        <v>248.94499999999999</v>
      </c>
      <c r="E20" s="14">
        <f t="shared" si="8"/>
        <v>236.07400000000001</v>
      </c>
      <c r="F20" s="14">
        <f t="shared" si="8"/>
        <v>219.60300000000001</v>
      </c>
      <c r="G20" s="14">
        <f t="shared" si="8"/>
        <v>231.96</v>
      </c>
      <c r="H20" s="14">
        <f t="shared" si="8"/>
        <v>250.744</v>
      </c>
      <c r="I20" s="14">
        <f t="shared" si="8"/>
        <v>273.82099999999997</v>
      </c>
      <c r="J20" s="14">
        <f t="shared" si="8"/>
        <v>293.02999999999997</v>
      </c>
      <c r="K20" s="14">
        <f t="shared" si="8"/>
        <v>327.976</v>
      </c>
      <c r="L20" s="14">
        <f t="shared" si="8"/>
        <v>347.51</v>
      </c>
      <c r="M20" s="14">
        <f t="shared" si="8"/>
        <v>321.798</v>
      </c>
      <c r="N20" s="14">
        <f t="shared" si="8"/>
        <v>358.73700000000002</v>
      </c>
      <c r="O20" s="14">
        <f t="shared" si="8"/>
        <v>406.762</v>
      </c>
      <c r="P20" s="14">
        <f t="shared" si="8"/>
        <v>450.79200000000003</v>
      </c>
      <c r="Q20" s="14">
        <f t="shared" si="8"/>
        <v>473.48</v>
      </c>
      <c r="R20" s="14">
        <f t="shared" si="8"/>
        <v>510.28899999999999</v>
      </c>
      <c r="S20" s="14">
        <f t="shared" si="8"/>
        <v>482.48</v>
      </c>
      <c r="T20" s="14">
        <f t="shared" si="8"/>
        <v>486.39699999999999</v>
      </c>
      <c r="U20" s="14">
        <f t="shared" si="8"/>
        <v>511.166</v>
      </c>
      <c r="V20" s="14">
        <f t="shared" si="8"/>
        <v>545.40700000000004</v>
      </c>
      <c r="W20" s="14">
        <f ca="1">Compiler!C20</f>
        <v>542.98199999999997</v>
      </c>
      <c r="X20" s="14" t="str">
        <f ca="1">Compiler!D20</f>
        <v>n.a.</v>
      </c>
      <c r="Y20" s="86" t="str">
        <f ca="1">Compiler!E20</f>
        <v>n.a.</v>
      </c>
      <c r="Z20" s="86" t="str">
        <f ca="1">Compiler!F20</f>
        <v/>
      </c>
      <c r="AA20" s="86" t="str">
        <f ca="1">Compiler!G20</f>
        <v/>
      </c>
      <c r="AB20" s="23" t="str">
        <f ca="1">Compiler!H20</f>
        <v/>
      </c>
      <c r="AC20" s="23" t="str">
        <f ca="1">Compiler!I20</f>
        <v/>
      </c>
      <c r="AD20" s="23" t="str">
        <f ca="1">Compiler!J20</f>
        <v/>
      </c>
      <c r="AE20" s="23" t="str">
        <f ca="1">Compiler!K20</f>
        <v/>
      </c>
      <c r="AF20" s="23" t="str">
        <f ca="1">Compiler!L20</f>
        <v/>
      </c>
      <c r="AG20" s="23" t="str">
        <f ca="1">Compiler!M20</f>
        <v/>
      </c>
      <c r="AH20" s="164" t="str">
        <f ca="1">Compiler!N20</f>
        <v/>
      </c>
    </row>
    <row r="21" spans="1:34" x14ac:dyDescent="0.2">
      <c r="A21" s="5">
        <v>13</v>
      </c>
      <c r="B21" s="23" t="s">
        <v>5</v>
      </c>
      <c r="C21" s="14">
        <f>IF(C24="n.a.", ROUND(GetItaISData!F21/1000, 3), C24+C27)</f>
        <v>61.654000000000003</v>
      </c>
      <c r="D21" s="14">
        <f>IF(D24="n.a.", ROUND(GetItaISData!G21/1000, 3), D24+D27)</f>
        <v>65.652000000000001</v>
      </c>
      <c r="E21" s="14">
        <f>IF(E24="n.a.", ROUND(GetItaISData!H21/1000, 3), E24+E27)</f>
        <v>66.468999999999994</v>
      </c>
      <c r="F21" s="14">
        <f>IF(F24="n.a.", ROUND(GetItaISData!I21/1000, 3), F24+F27)</f>
        <v>73.408000000000001</v>
      </c>
      <c r="G21" s="14">
        <f>IF(G24="n.a.", ROUND(GetItaISData!J21/1000, 3), G24+G27)</f>
        <v>78.61</v>
      </c>
      <c r="H21" s="14">
        <f>IF(H24="n.a.", ROUND(GetItaISData!K21/1000, 3), H24+H27)</f>
        <v>89.290999999999997</v>
      </c>
      <c r="I21" s="14">
        <f>IF(I24="n.a.", ROUND(GetItaISData!L21/1000, 3), I24+I27)</f>
        <v>96.203999999999994</v>
      </c>
      <c r="J21" s="14">
        <f>J24+J27</f>
        <v>108.81</v>
      </c>
      <c r="K21" s="14">
        <f t="shared" si="8"/>
        <v>134.32599999999999</v>
      </c>
      <c r="L21" s="14">
        <f t="shared" si="8"/>
        <v>144.40299999999999</v>
      </c>
      <c r="M21" s="14">
        <f t="shared" si="8"/>
        <v>143.16300000000001</v>
      </c>
      <c r="N21" s="14">
        <f t="shared" si="8"/>
        <v>156.816</v>
      </c>
      <c r="O21" s="14">
        <f t="shared" si="8"/>
        <v>179.46099999999998</v>
      </c>
      <c r="P21" s="14">
        <f t="shared" si="8"/>
        <v>193.51</v>
      </c>
      <c r="Q21" s="14">
        <f t="shared" si="8"/>
        <v>208.09299999999999</v>
      </c>
      <c r="R21" s="14">
        <f t="shared" si="8"/>
        <v>225.96699999999998</v>
      </c>
      <c r="S21" s="14">
        <f t="shared" si="8"/>
        <v>230.619</v>
      </c>
      <c r="T21" s="14">
        <f t="shared" si="8"/>
        <v>243.751</v>
      </c>
      <c r="U21" s="14">
        <f t="shared" si="8"/>
        <v>264.80799999999999</v>
      </c>
      <c r="V21" s="14">
        <f t="shared" si="8"/>
        <v>268.98699999999997</v>
      </c>
      <c r="W21" s="14">
        <f ca="1">Compiler!C21</f>
        <v>280.90699999999998</v>
      </c>
      <c r="X21" s="14">
        <f ca="1">Compiler!D21</f>
        <v>277.86599999999999</v>
      </c>
      <c r="Y21" s="86">
        <f ca="1">Compiler!E21</f>
        <v>0</v>
      </c>
      <c r="Z21" s="86" t="str">
        <f ca="1">Compiler!F21</f>
        <v/>
      </c>
      <c r="AA21" s="86" t="str">
        <f ca="1">Compiler!G21</f>
        <v/>
      </c>
      <c r="AB21" s="23" t="str">
        <f ca="1">Compiler!H21</f>
        <v/>
      </c>
      <c r="AC21" s="23" t="str">
        <f ca="1">Compiler!I21</f>
        <v/>
      </c>
      <c r="AD21" s="23" t="str">
        <f ca="1">Compiler!J21</f>
        <v/>
      </c>
      <c r="AE21" s="23" t="str">
        <f ca="1">Compiler!K21</f>
        <v/>
      </c>
      <c r="AF21" s="23" t="str">
        <f ca="1">Compiler!L21</f>
        <v/>
      </c>
      <c r="AG21" s="23" t="str">
        <f ca="1">Compiler!M21</f>
        <v/>
      </c>
      <c r="AH21" s="164" t="str">
        <f ca="1">Compiler!N21</f>
        <v/>
      </c>
    </row>
    <row r="22" spans="1:34" x14ac:dyDescent="0.2">
      <c r="A22" s="5">
        <v>14</v>
      </c>
      <c r="B22" s="23" t="s">
        <v>6</v>
      </c>
      <c r="C22" s="14">
        <f>IF(C24="n.a.", C23, C23+C24)</f>
        <v>168.90899999999999</v>
      </c>
      <c r="D22" s="14">
        <f t="shared" ref="D22:I22" si="9">IF(D24="n.a.", D23, D23+D24)</f>
        <v>182.71899999999999</v>
      </c>
      <c r="E22" s="14">
        <f t="shared" si="9"/>
        <v>170.17699999999999</v>
      </c>
      <c r="F22" s="14">
        <f t="shared" si="9"/>
        <v>150.602</v>
      </c>
      <c r="G22" s="14">
        <f t="shared" si="9"/>
        <v>156.64500000000001</v>
      </c>
      <c r="H22" s="14">
        <f t="shared" si="9"/>
        <v>170.64400000000001</v>
      </c>
      <c r="I22" s="14">
        <f t="shared" si="9"/>
        <v>188.77099999999999</v>
      </c>
      <c r="J22" s="14">
        <f>J23+J24</f>
        <v>285.61099999999999</v>
      </c>
      <c r="K22" s="14">
        <f t="shared" ref="K22:V22" si="10">K23+K24</f>
        <v>322.30700000000002</v>
      </c>
      <c r="L22" s="14">
        <f t="shared" si="10"/>
        <v>342.15200000000004</v>
      </c>
      <c r="M22" s="14">
        <f t="shared" si="10"/>
        <v>319.11799999999999</v>
      </c>
      <c r="N22" s="14">
        <f t="shared" si="10"/>
        <v>356.53300000000002</v>
      </c>
      <c r="O22" s="14">
        <f t="shared" si="10"/>
        <v>409.36</v>
      </c>
      <c r="P22" s="14">
        <f t="shared" si="10"/>
        <v>430.80200000000002</v>
      </c>
      <c r="Q22" s="14">
        <f t="shared" si="10"/>
        <v>455.32099999999997</v>
      </c>
      <c r="R22" s="14">
        <f t="shared" si="10"/>
        <v>507.18100000000004</v>
      </c>
      <c r="S22" s="14">
        <f t="shared" si="10"/>
        <v>500.84800000000001</v>
      </c>
      <c r="T22" s="14">
        <f t="shared" si="10"/>
        <v>514.08799999999997</v>
      </c>
      <c r="U22" s="14">
        <f t="shared" si="10"/>
        <v>545.77099999999996</v>
      </c>
      <c r="V22" s="14">
        <f t="shared" si="10"/>
        <v>560.46900000000005</v>
      </c>
      <c r="W22" s="14">
        <f ca="1">Compiler!C22</f>
        <v>566.09199999999998</v>
      </c>
      <c r="X22" s="14" t="str">
        <f ca="1">Compiler!D22</f>
        <v>n.a.</v>
      </c>
      <c r="Y22" s="86" t="str">
        <f ca="1">Compiler!E22</f>
        <v>n.a.</v>
      </c>
      <c r="Z22" s="86" t="str">
        <f ca="1">Compiler!F22</f>
        <v/>
      </c>
      <c r="AA22" s="86" t="str">
        <f ca="1">Compiler!G22</f>
        <v/>
      </c>
      <c r="AB22" s="23" t="str">
        <f ca="1">Compiler!H22</f>
        <v/>
      </c>
      <c r="AC22" s="23" t="str">
        <f ca="1">Compiler!I22</f>
        <v/>
      </c>
      <c r="AD22" s="23" t="str">
        <f ca="1">Compiler!J22</f>
        <v/>
      </c>
      <c r="AE22" s="23" t="str">
        <f ca="1">Compiler!K22</f>
        <v/>
      </c>
      <c r="AF22" s="23" t="str">
        <f ca="1">Compiler!L22</f>
        <v/>
      </c>
      <c r="AG22" s="23" t="str">
        <f ca="1">Compiler!M22</f>
        <v/>
      </c>
      <c r="AH22" s="164" t="str">
        <f ca="1">Compiler!N22</f>
        <v/>
      </c>
    </row>
    <row r="23" spans="1:34" ht="14.25" x14ac:dyDescent="0.2">
      <c r="A23" s="5">
        <v>15</v>
      </c>
      <c r="B23" s="23" t="s">
        <v>672</v>
      </c>
      <c r="C23" s="14">
        <f>ROUND(HistoricalAMNE!C23,3)</f>
        <v>168.90899999999999</v>
      </c>
      <c r="D23" s="14">
        <f>ROUND(HistoricalAMNE!D23,3)</f>
        <v>182.71899999999999</v>
      </c>
      <c r="E23" s="14">
        <f>ROUND(HistoricalAMNE!E23,3)</f>
        <v>170.17699999999999</v>
      </c>
      <c r="F23" s="14">
        <f>ROUND(HistoricalAMNE!F23,3)</f>
        <v>150.602</v>
      </c>
      <c r="G23" s="14">
        <f>ROUND(HistoricalAMNE!G23,3)</f>
        <v>156.64500000000001</v>
      </c>
      <c r="H23" s="14">
        <f>ROUND(HistoricalAMNE!H23,3)</f>
        <v>170.64400000000001</v>
      </c>
      <c r="I23" s="14">
        <f>ROUND(HistoricalAMNE!I23,3)</f>
        <v>188.77099999999999</v>
      </c>
      <c r="J23" s="14">
        <f>ROUND(HistoricalAMNE!J23,3)</f>
        <v>200.23699999999999</v>
      </c>
      <c r="K23" s="14">
        <f>ROUND(HistoricalAMNE!K23,3)</f>
        <v>214.05099999999999</v>
      </c>
      <c r="L23" s="14">
        <f>ROUND(HistoricalAMNE!L23,3)</f>
        <v>227.58600000000001</v>
      </c>
      <c r="M23" s="14">
        <f>ROUND(HistoricalAMNE!M23,3)</f>
        <v>207.47900000000001</v>
      </c>
      <c r="N23" s="14">
        <f>ROUND(HistoricalAMNE!N23,3)</f>
        <v>232.77600000000001</v>
      </c>
      <c r="O23" s="14">
        <f>ROUND(HistoricalAMNE!O23,3)</f>
        <v>264.73099999999999</v>
      </c>
      <c r="P23" s="14">
        <f>ROUND(HistoricalAMNE!P23,3)</f>
        <v>276.21899999999999</v>
      </c>
      <c r="Q23" s="14">
        <f>ROUND(HistoricalAMNE!Q23,3)</f>
        <v>288.74599999999998</v>
      </c>
      <c r="R23" s="14">
        <f>ROUND(HistoricalAMNE!R23,3)</f>
        <v>321.98500000000001</v>
      </c>
      <c r="S23" s="14">
        <f>ROUND(HistoricalAMNE!S23,3)</f>
        <v>315.12700000000001</v>
      </c>
      <c r="T23" s="14">
        <f>ROUND(HistoricalAMNE!T23,3)</f>
        <v>320.78899999999999</v>
      </c>
      <c r="U23" s="14">
        <f>ROUND(HistoricalAMNE!U23,3)</f>
        <v>333.86500000000001</v>
      </c>
      <c r="V23" s="14">
        <f>ROUND(HistoricalAMNE!V23,3)</f>
        <v>345.33300000000003</v>
      </c>
      <c r="W23" s="14">
        <f ca="1">Compiler!C23</f>
        <v>341.76100000000002</v>
      </c>
      <c r="X23" s="14" t="str">
        <f ca="1">Compiler!D23</f>
        <v>n.a.</v>
      </c>
      <c r="Y23" s="86" t="str">
        <f ca="1">Compiler!E23</f>
        <v>n.a.</v>
      </c>
      <c r="Z23" s="86" t="str">
        <f ca="1">Compiler!F23</f>
        <v/>
      </c>
      <c r="AA23" s="86" t="str">
        <f ca="1">Compiler!G23</f>
        <v/>
      </c>
      <c r="AB23" s="23" t="str">
        <f ca="1">Compiler!H23</f>
        <v/>
      </c>
      <c r="AC23" s="23" t="str">
        <f ca="1">Compiler!I23</f>
        <v/>
      </c>
      <c r="AD23" s="23" t="str">
        <f ca="1">Compiler!J23</f>
        <v/>
      </c>
      <c r="AE23" s="23" t="str">
        <f ca="1">Compiler!K23</f>
        <v/>
      </c>
      <c r="AF23" s="23" t="str">
        <f ca="1">Compiler!L23</f>
        <v/>
      </c>
      <c r="AG23" s="23" t="str">
        <f ca="1">Compiler!M23</f>
        <v/>
      </c>
      <c r="AH23" s="164" t="str">
        <f ca="1">Compiler!N23</f>
        <v/>
      </c>
    </row>
    <row r="24" spans="1:34" x14ac:dyDescent="0.2">
      <c r="A24" s="5">
        <v>16</v>
      </c>
      <c r="B24" s="23" t="s">
        <v>7</v>
      </c>
      <c r="C24" s="14" t="str">
        <f>GetItaISData!F24</f>
        <v>n.a.</v>
      </c>
      <c r="D24" s="14" t="str">
        <f>GetItaISData!G24</f>
        <v>n.a.</v>
      </c>
      <c r="E24" s="14" t="str">
        <f>GetItaISData!H24</f>
        <v>n.a.</v>
      </c>
      <c r="F24" s="14" t="str">
        <f>GetItaISData!I24</f>
        <v>n.a.</v>
      </c>
      <c r="G24" s="14" t="str">
        <f>GetItaISData!J24</f>
        <v>n.a.</v>
      </c>
      <c r="H24" s="14" t="str">
        <f>GetItaISData!K24</f>
        <v>n.a.</v>
      </c>
      <c r="I24" s="14" t="str">
        <f>GetItaISData!L24</f>
        <v>n.a.</v>
      </c>
      <c r="J24" s="14">
        <f>ROUND(GetItaISData!M24/1000, 3)</f>
        <v>85.373999999999995</v>
      </c>
      <c r="K24" s="14">
        <f>ROUND(GetItaISData!N24/1000, 3)</f>
        <v>108.256</v>
      </c>
      <c r="L24" s="14">
        <f>ROUND(GetItaISData!O24/1000, 3)</f>
        <v>114.566</v>
      </c>
      <c r="M24" s="14">
        <f>ROUND(GetItaISData!P24/1000, 3)</f>
        <v>111.639</v>
      </c>
      <c r="N24" s="14">
        <f>ROUND(GetItaISData!Q24/1000, 3)</f>
        <v>123.75700000000001</v>
      </c>
      <c r="O24" s="14">
        <f>ROUND(GetItaISData!R24/1000, 3)</f>
        <v>144.62899999999999</v>
      </c>
      <c r="P24" s="14">
        <f>ROUND(GetItaISData!S24/1000, 3)</f>
        <v>154.583</v>
      </c>
      <c r="Q24" s="14">
        <f>ROUND(GetItaISData!T24/1000, 3)</f>
        <v>166.57499999999999</v>
      </c>
      <c r="R24" s="14">
        <f>ROUND(GetItaISData!U24/1000, 3)</f>
        <v>185.196</v>
      </c>
      <c r="S24" s="14">
        <f>ROUND(GetItaISData!V24/1000, 3)</f>
        <v>185.721</v>
      </c>
      <c r="T24" s="14">
        <f>ROUND(GetItaISData!W24/1000, 3)</f>
        <v>193.29900000000001</v>
      </c>
      <c r="U24" s="14">
        <f>ROUND(GetItaISData!X24/1000, 3)</f>
        <v>211.90600000000001</v>
      </c>
      <c r="V24" s="14">
        <f>ROUND(GetItaISData!Y24/1000, 3)</f>
        <v>215.136</v>
      </c>
      <c r="W24" s="14">
        <f ca="1">Compiler!C24</f>
        <v>224.33099999999999</v>
      </c>
      <c r="X24" s="14">
        <f ca="1">Compiler!D24</f>
        <v>223.339</v>
      </c>
      <c r="Y24" s="86">
        <f ca="1">Compiler!E24</f>
        <v>0</v>
      </c>
      <c r="Z24" s="86" t="str">
        <f ca="1">Compiler!F24</f>
        <v/>
      </c>
      <c r="AA24" s="86" t="str">
        <f ca="1">Compiler!G24</f>
        <v/>
      </c>
      <c r="AB24" s="23" t="str">
        <f ca="1">Compiler!H24</f>
        <v/>
      </c>
      <c r="AC24" s="23" t="str">
        <f ca="1">Compiler!I24</f>
        <v/>
      </c>
      <c r="AD24" s="23" t="str">
        <f ca="1">Compiler!J24</f>
        <v/>
      </c>
      <c r="AE24" s="23" t="str">
        <f ca="1">Compiler!K24</f>
        <v/>
      </c>
      <c r="AF24" s="23" t="str">
        <f ca="1">Compiler!L24</f>
        <v/>
      </c>
      <c r="AG24" s="23" t="str">
        <f ca="1">Compiler!M24</f>
        <v/>
      </c>
      <c r="AH24" s="164" t="str">
        <f ca="1">Compiler!N24</f>
        <v/>
      </c>
    </row>
    <row r="25" spans="1:34" x14ac:dyDescent="0.2">
      <c r="A25" s="5">
        <v>17</v>
      </c>
      <c r="B25" s="23" t="s">
        <v>8</v>
      </c>
      <c r="C25" s="14">
        <f>IF(C27="n.a.", C26, C26+C27)</f>
        <v>59.881</v>
      </c>
      <c r="D25" s="14">
        <f t="shared" ref="D25:I25" si="11">IF(D27="n.a.", D26, D26+D27)</f>
        <v>66.225999999999999</v>
      </c>
      <c r="E25" s="14">
        <f t="shared" si="11"/>
        <v>65.897000000000006</v>
      </c>
      <c r="F25" s="14">
        <f t="shared" si="11"/>
        <v>69.001000000000005</v>
      </c>
      <c r="G25" s="14">
        <f t="shared" si="11"/>
        <v>75.314999999999998</v>
      </c>
      <c r="H25" s="14">
        <f t="shared" si="11"/>
        <v>80.099999999999994</v>
      </c>
      <c r="I25" s="14">
        <f t="shared" si="11"/>
        <v>85.05</v>
      </c>
      <c r="J25" s="14">
        <f>J26+J27</f>
        <v>116.22900000000001</v>
      </c>
      <c r="K25" s="14">
        <f>K26+K27</f>
        <v>139.995</v>
      </c>
      <c r="L25" s="14">
        <f t="shared" ref="L25:V25" si="12">L26+L27</f>
        <v>149.761</v>
      </c>
      <c r="M25" s="14">
        <f t="shared" si="12"/>
        <v>145.84300000000002</v>
      </c>
      <c r="N25" s="14">
        <f t="shared" si="12"/>
        <v>159.01999999999998</v>
      </c>
      <c r="O25" s="14">
        <f t="shared" si="12"/>
        <v>176.863</v>
      </c>
      <c r="P25" s="14">
        <f t="shared" si="12"/>
        <v>213.5</v>
      </c>
      <c r="Q25" s="14">
        <f t="shared" si="12"/>
        <v>226.25200000000001</v>
      </c>
      <c r="R25" s="14">
        <f t="shared" si="12"/>
        <v>229.07499999999999</v>
      </c>
      <c r="S25" s="14">
        <f t="shared" si="12"/>
        <v>212.251</v>
      </c>
      <c r="T25" s="14">
        <f t="shared" si="12"/>
        <v>216.06</v>
      </c>
      <c r="U25" s="14">
        <f t="shared" si="12"/>
        <v>230.20299999999997</v>
      </c>
      <c r="V25" s="14">
        <f t="shared" si="12"/>
        <v>253.92500000000001</v>
      </c>
      <c r="W25" s="14">
        <f ca="1">Compiler!C25</f>
        <v>257.79700000000003</v>
      </c>
      <c r="X25" s="14" t="str">
        <f ca="1">Compiler!D25</f>
        <v>n.a.</v>
      </c>
      <c r="Y25" s="86" t="str">
        <f ca="1">Compiler!E25</f>
        <v>n.a.</v>
      </c>
      <c r="Z25" s="86" t="str">
        <f ca="1">Compiler!F25</f>
        <v/>
      </c>
      <c r="AA25" s="86" t="str">
        <f ca="1">Compiler!G25</f>
        <v/>
      </c>
      <c r="AB25" s="23" t="str">
        <f ca="1">Compiler!H25</f>
        <v/>
      </c>
      <c r="AC25" s="23" t="str">
        <f ca="1">Compiler!I25</f>
        <v/>
      </c>
      <c r="AD25" s="23" t="str">
        <f ca="1">Compiler!J25</f>
        <v/>
      </c>
      <c r="AE25" s="23" t="str">
        <f ca="1">Compiler!K25</f>
        <v/>
      </c>
      <c r="AF25" s="23" t="str">
        <f ca="1">Compiler!L25</f>
        <v/>
      </c>
      <c r="AG25" s="23" t="str">
        <f ca="1">Compiler!M25</f>
        <v/>
      </c>
      <c r="AH25" s="164" t="str">
        <f ca="1">Compiler!N25</f>
        <v/>
      </c>
    </row>
    <row r="26" spans="1:34" ht="14.25" x14ac:dyDescent="0.2">
      <c r="A26" s="5">
        <v>18</v>
      </c>
      <c r="B26" s="23" t="s">
        <v>672</v>
      </c>
      <c r="C26" s="14">
        <f>ROUND(HistoricalAMNE!C26,3)</f>
        <v>59.881</v>
      </c>
      <c r="D26" s="14">
        <f>ROUND(HistoricalAMNE!D26,3)</f>
        <v>66.225999999999999</v>
      </c>
      <c r="E26" s="14">
        <f>ROUND(HistoricalAMNE!E26,3)</f>
        <v>65.897000000000006</v>
      </c>
      <c r="F26" s="14">
        <f>ROUND(HistoricalAMNE!F26,3)</f>
        <v>69.001000000000005</v>
      </c>
      <c r="G26" s="14">
        <f>ROUND(HistoricalAMNE!G26,3)</f>
        <v>75.314999999999998</v>
      </c>
      <c r="H26" s="14">
        <f>ROUND(HistoricalAMNE!H26,3)</f>
        <v>80.099999999999994</v>
      </c>
      <c r="I26" s="14">
        <f>ROUND(HistoricalAMNE!I26,3)</f>
        <v>85.05</v>
      </c>
      <c r="J26" s="14">
        <f>ROUND(HistoricalAMNE!J26,3)</f>
        <v>92.793000000000006</v>
      </c>
      <c r="K26" s="14">
        <f>ROUND(HistoricalAMNE!K26,3)</f>
        <v>113.925</v>
      </c>
      <c r="L26" s="14">
        <f>ROUND(HistoricalAMNE!L26,3)</f>
        <v>119.92400000000001</v>
      </c>
      <c r="M26" s="14">
        <f>ROUND(HistoricalAMNE!M26,3)</f>
        <v>114.319</v>
      </c>
      <c r="N26" s="14">
        <f>ROUND(HistoricalAMNE!N26,3)</f>
        <v>125.961</v>
      </c>
      <c r="O26" s="14">
        <f>ROUND(HistoricalAMNE!O26,3)</f>
        <v>142.03100000000001</v>
      </c>
      <c r="P26" s="14">
        <f>ROUND(HistoricalAMNE!P26,3)</f>
        <v>174.57300000000001</v>
      </c>
      <c r="Q26" s="14">
        <f>ROUND(HistoricalAMNE!Q26,3)</f>
        <v>184.73400000000001</v>
      </c>
      <c r="R26" s="14">
        <f>ROUND(HistoricalAMNE!R26,3)</f>
        <v>188.304</v>
      </c>
      <c r="S26" s="14">
        <f>ROUND(HistoricalAMNE!S26,3)</f>
        <v>167.35300000000001</v>
      </c>
      <c r="T26" s="14">
        <f>ROUND(HistoricalAMNE!T26,3)</f>
        <v>165.608</v>
      </c>
      <c r="U26" s="14">
        <f>ROUND(HistoricalAMNE!U26,3)</f>
        <v>177.30099999999999</v>
      </c>
      <c r="V26" s="14">
        <f>ROUND(HistoricalAMNE!V26,3)</f>
        <v>200.07400000000001</v>
      </c>
      <c r="W26" s="14">
        <f ca="1">Compiler!C26</f>
        <v>201.221</v>
      </c>
      <c r="X26" s="14" t="str">
        <f ca="1">Compiler!D26</f>
        <v>n.a.</v>
      </c>
      <c r="Y26" s="86" t="str">
        <f ca="1">Compiler!E26</f>
        <v>n.a.</v>
      </c>
      <c r="Z26" s="86" t="str">
        <f ca="1">Compiler!F26</f>
        <v/>
      </c>
      <c r="AA26" s="86" t="str">
        <f ca="1">Compiler!G26</f>
        <v/>
      </c>
      <c r="AB26" s="23" t="str">
        <f ca="1">Compiler!H26</f>
        <v/>
      </c>
      <c r="AC26" s="23" t="str">
        <f ca="1">Compiler!I26</f>
        <v/>
      </c>
      <c r="AD26" s="23" t="str">
        <f ca="1">Compiler!J26</f>
        <v/>
      </c>
      <c r="AE26" s="23" t="str">
        <f ca="1">Compiler!K26</f>
        <v/>
      </c>
      <c r="AF26" s="23" t="str">
        <f ca="1">Compiler!L26</f>
        <v/>
      </c>
      <c r="AG26" s="23" t="str">
        <f ca="1">Compiler!M26</f>
        <v/>
      </c>
      <c r="AH26" s="164" t="str">
        <f ca="1">Compiler!N26</f>
        <v/>
      </c>
    </row>
    <row r="27" spans="1:34" x14ac:dyDescent="0.2">
      <c r="A27" s="5">
        <v>19</v>
      </c>
      <c r="B27" s="23" t="s">
        <v>7</v>
      </c>
      <c r="C27" s="14" t="str">
        <f>GetItaISData!F27</f>
        <v>n.a.</v>
      </c>
      <c r="D27" s="14" t="str">
        <f>GetItaISData!G27</f>
        <v>n.a.</v>
      </c>
      <c r="E27" s="14" t="str">
        <f>GetItaISData!H27</f>
        <v>n.a.</v>
      </c>
      <c r="F27" s="14" t="str">
        <f>GetItaISData!I27</f>
        <v>n.a.</v>
      </c>
      <c r="G27" s="14" t="str">
        <f>GetItaISData!J27</f>
        <v>n.a.</v>
      </c>
      <c r="H27" s="14" t="str">
        <f>GetItaISData!K27</f>
        <v>n.a.</v>
      </c>
      <c r="I27" s="14" t="str">
        <f>GetItaISData!L27</f>
        <v>n.a.</v>
      </c>
      <c r="J27" s="14">
        <f>ROUND(GetItaISData!M27/1000, 3)</f>
        <v>23.436</v>
      </c>
      <c r="K27" s="14">
        <f>ROUND(GetItaISData!N27/1000, 3)</f>
        <v>26.07</v>
      </c>
      <c r="L27" s="14">
        <f>ROUND(GetItaISData!O27/1000, 3)</f>
        <v>29.837</v>
      </c>
      <c r="M27" s="14">
        <f>ROUND(GetItaISData!P27/1000, 3)</f>
        <v>31.524000000000001</v>
      </c>
      <c r="N27" s="14">
        <f>ROUND(GetItaISData!Q27/1000, 3)</f>
        <v>33.058999999999997</v>
      </c>
      <c r="O27" s="14">
        <f>ROUND(GetItaISData!R27/1000, 3)</f>
        <v>34.832000000000001</v>
      </c>
      <c r="P27" s="14">
        <f>ROUND(GetItaISData!S27/1000, 3)</f>
        <v>38.927</v>
      </c>
      <c r="Q27" s="14">
        <f>ROUND(GetItaISData!T27/1000, 3)</f>
        <v>41.518000000000001</v>
      </c>
      <c r="R27" s="14">
        <f>ROUND(GetItaISData!U27/1000, 3)</f>
        <v>40.771000000000001</v>
      </c>
      <c r="S27" s="14">
        <f>ROUND(GetItaISData!V27/1000, 3)</f>
        <v>44.898000000000003</v>
      </c>
      <c r="T27" s="14">
        <f>ROUND(GetItaISData!W27/1000, 3)</f>
        <v>50.451999999999998</v>
      </c>
      <c r="U27" s="14">
        <f>ROUND(GetItaISData!X27/1000, 3)</f>
        <v>52.902000000000001</v>
      </c>
      <c r="V27" s="14">
        <f>ROUND(GetItaISData!Y27/1000, 3)</f>
        <v>53.850999999999999</v>
      </c>
      <c r="W27" s="14">
        <f ca="1">Compiler!C27</f>
        <v>56.576000000000001</v>
      </c>
      <c r="X27" s="14">
        <f ca="1">Compiler!D27</f>
        <v>54.527000000000001</v>
      </c>
      <c r="Y27" s="86">
        <f ca="1">Compiler!E27</f>
        <v>0</v>
      </c>
      <c r="Z27" s="86" t="str">
        <f ca="1">Compiler!F27</f>
        <v/>
      </c>
      <c r="AA27" s="86" t="str">
        <f ca="1">Compiler!G27</f>
        <v/>
      </c>
      <c r="AB27" s="23" t="str">
        <f ca="1">Compiler!H27</f>
        <v/>
      </c>
      <c r="AC27" s="23" t="str">
        <f ca="1">Compiler!I27</f>
        <v/>
      </c>
      <c r="AD27" s="23" t="str">
        <f ca="1">Compiler!J27</f>
        <v/>
      </c>
      <c r="AE27" s="23" t="str">
        <f ca="1">Compiler!K27</f>
        <v/>
      </c>
      <c r="AF27" s="23" t="str">
        <f ca="1">Compiler!L27</f>
        <v/>
      </c>
      <c r="AG27" s="23" t="str">
        <f ca="1">Compiler!M27</f>
        <v/>
      </c>
      <c r="AH27" s="164" t="str">
        <f ca="1">Compiler!N27</f>
        <v/>
      </c>
    </row>
    <row r="28" spans="1:34" s="4" customFormat="1" x14ac:dyDescent="0.2">
      <c r="A28" s="9"/>
      <c r="C28" s="14"/>
      <c r="D28" s="14"/>
      <c r="E28" s="14"/>
      <c r="F28" s="14"/>
      <c r="G28" s="14"/>
      <c r="H28" s="14"/>
      <c r="I28" s="14"/>
      <c r="J28" s="14"/>
      <c r="K28" s="14"/>
      <c r="L28" s="14"/>
      <c r="M28" s="14"/>
      <c r="N28" s="14"/>
      <c r="O28" s="14"/>
      <c r="P28" s="14"/>
      <c r="Q28" s="14"/>
      <c r="R28" s="14"/>
      <c r="S28" s="14"/>
      <c r="T28" s="14"/>
      <c r="U28" s="14"/>
      <c r="V28" s="14"/>
      <c r="W28" s="14"/>
      <c r="X28" s="14"/>
      <c r="Y28" s="86"/>
      <c r="Z28" s="86"/>
      <c r="AA28" s="86"/>
    </row>
    <row r="29" spans="1:34" s="67" customFormat="1" ht="25.5" x14ac:dyDescent="0.2">
      <c r="A29" s="5">
        <v>20</v>
      </c>
      <c r="B29" s="71" t="s">
        <v>52</v>
      </c>
      <c r="C29" s="51">
        <f>ROUND(GetItaISData!F29/1000, 3)</f>
        <v>130.512</v>
      </c>
      <c r="D29" s="51">
        <f>ROUND(GetItaISData!G29/1000, 3)</f>
        <v>149.839</v>
      </c>
      <c r="E29" s="51">
        <f>ROUND(GetItaISData!H29/1000, 3)</f>
        <v>127.523</v>
      </c>
      <c r="F29" s="51">
        <f>ROUND(GetItaISData!I29/1000, 3)</f>
        <v>144.67500000000001</v>
      </c>
      <c r="G29" s="51">
        <f>ROUND(GetItaISData!J29/1000, 3)</f>
        <v>184.137</v>
      </c>
      <c r="H29" s="51">
        <f>ROUND(GetItaISData!K29/1000, 3)</f>
        <v>246.184</v>
      </c>
      <c r="I29" s="51">
        <f>ROUND(GetItaISData!L29/1000, 3)</f>
        <v>284.892</v>
      </c>
      <c r="J29" s="51">
        <f>ROUND(GetItaISData!M29/1000, 3)</f>
        <v>312.55599999999998</v>
      </c>
      <c r="K29" s="51">
        <f>ROUND(GetItaISData!N29/1000, 3)</f>
        <v>361.70800000000003</v>
      </c>
      <c r="L29" s="51">
        <f>ROUND(GetItaISData!O29/1000, 3)</f>
        <v>405.6</v>
      </c>
      <c r="M29" s="51">
        <f>ROUND(GetItaISData!P29/1000, 3)</f>
        <v>361.39</v>
      </c>
      <c r="N29" s="51">
        <f>ROUND(GetItaISData!Q29/1000, 3)</f>
        <v>436.161</v>
      </c>
      <c r="O29" s="51">
        <f>ROUND(GetItaISData!R29/1000, 3)</f>
        <v>466.93799999999999</v>
      </c>
      <c r="P29" s="51">
        <f>ROUND(GetItaISData!S29/1000, 3)</f>
        <v>458.25599999999997</v>
      </c>
      <c r="Q29" s="51">
        <f>ROUND(GetItaISData!T29/1000, 3)</f>
        <v>467.39600000000002</v>
      </c>
      <c r="R29" s="51">
        <f>ROUND(GetItaISData!U29/1000, 3)</f>
        <v>471.76499999999999</v>
      </c>
      <c r="S29" s="51">
        <f>ROUND(GetItaISData!V29/1000, 3)</f>
        <v>443.46100000000001</v>
      </c>
      <c r="T29" s="51">
        <f>ROUND(GetItaISData!W29/1000, 3)</f>
        <v>451.92099999999999</v>
      </c>
      <c r="U29" s="51">
        <f>ROUND(GetItaISData!X29/1000, 3)</f>
        <v>544.53599999999994</v>
      </c>
      <c r="V29" s="51">
        <f>ROUND(GetItaISData!Y29/1000, 3)</f>
        <v>566.42200000000003</v>
      </c>
      <c r="W29" s="51">
        <f ca="1">Compiler!C29</f>
        <v>549.11300000000006</v>
      </c>
      <c r="X29" s="51">
        <f ca="1">Compiler!D29</f>
        <v>481.90600000000001</v>
      </c>
      <c r="Y29" s="85">
        <f ca="1">Compiler!E29</f>
        <v>0</v>
      </c>
      <c r="Z29" s="85" t="str">
        <f ca="1">Compiler!F29</f>
        <v/>
      </c>
      <c r="AA29" s="85" t="str">
        <f ca="1">Compiler!G29</f>
        <v/>
      </c>
      <c r="AB29" s="67" t="str">
        <f ca="1">Compiler!H29</f>
        <v/>
      </c>
      <c r="AC29" s="67" t="str">
        <f ca="1">Compiler!I29</f>
        <v/>
      </c>
      <c r="AD29" s="67" t="str">
        <f ca="1">Compiler!J29</f>
        <v/>
      </c>
      <c r="AE29" s="67" t="str">
        <f ca="1">Compiler!K29</f>
        <v/>
      </c>
      <c r="AF29" s="67" t="str">
        <f ca="1">Compiler!L29</f>
        <v/>
      </c>
      <c r="AG29" s="67" t="str">
        <f ca="1">Compiler!M29</f>
        <v/>
      </c>
      <c r="AH29" s="67" t="str">
        <f ca="1">Compiler!N29</f>
        <v/>
      </c>
    </row>
    <row r="30" spans="1:34" x14ac:dyDescent="0.2">
      <c r="A30" s="5"/>
      <c r="B30" s="95"/>
      <c r="C30" s="94"/>
      <c r="D30" s="94"/>
      <c r="E30" s="94"/>
      <c r="F30" s="94"/>
      <c r="G30" s="94"/>
      <c r="H30" s="94"/>
      <c r="I30" s="94"/>
      <c r="J30" s="94"/>
      <c r="K30" s="14"/>
      <c r="L30" s="14"/>
      <c r="M30" s="14"/>
      <c r="N30" s="14"/>
      <c r="O30" s="14"/>
      <c r="P30" s="14"/>
      <c r="Q30" s="14"/>
      <c r="R30" s="14"/>
      <c r="S30" s="14"/>
      <c r="T30" s="14"/>
      <c r="U30" s="14"/>
      <c r="V30" s="14"/>
      <c r="W30" s="14"/>
      <c r="X30" s="14"/>
      <c r="Y30" s="86"/>
      <c r="Z30" s="86"/>
      <c r="AA30" s="86"/>
      <c r="AH30" s="164"/>
    </row>
    <row r="31" spans="1:34" ht="14.25" x14ac:dyDescent="0.2">
      <c r="A31" s="5">
        <v>21</v>
      </c>
      <c r="B31" s="3" t="s">
        <v>673</v>
      </c>
      <c r="C31" s="14">
        <f>ROUND(HistoricalAMNE!C31,3)</f>
        <v>2611.7640000000001</v>
      </c>
      <c r="D31" s="14">
        <f>ROUND(HistoricalAMNE!D31,3)</f>
        <v>2905.538</v>
      </c>
      <c r="E31" s="14">
        <f>ROUND(HistoricalAMNE!E31,3)</f>
        <v>2945.85</v>
      </c>
      <c r="F31" s="14">
        <f>ROUND(HistoricalAMNE!F31,3)</f>
        <v>2945.701</v>
      </c>
      <c r="G31" s="14">
        <f>ROUND(HistoricalAMNE!G31,3)</f>
        <v>3319.498</v>
      </c>
      <c r="H31" s="14">
        <f>ROUND(HistoricalAMNE!H31,3)</f>
        <v>3841.4090000000001</v>
      </c>
      <c r="I31" s="14">
        <f>ROUND(HistoricalAMNE!I31,3)</f>
        <v>4362.2340000000004</v>
      </c>
      <c r="J31" s="14">
        <f>ROUND(HistoricalAMNE!J31,3)</f>
        <v>4793.3190000000004</v>
      </c>
      <c r="K31" s="14">
        <f>ROUND(HistoricalAMNE!K31,3)</f>
        <v>5785.0569999999998</v>
      </c>
      <c r="L31" s="14">
        <f>ROUND(HistoricalAMNE!L31,3)</f>
        <v>6513.2120000000004</v>
      </c>
      <c r="M31" s="14">
        <f>ROUND(HistoricalAMNE!M31,3)</f>
        <v>5640.39</v>
      </c>
      <c r="N31" s="14">
        <f>ROUND(HistoricalAMNE!N31,3)</f>
        <v>6066.67</v>
      </c>
      <c r="O31" s="14">
        <f>ROUND(HistoricalAMNE!O31,3)</f>
        <v>6894.9459999999999</v>
      </c>
      <c r="P31" s="14">
        <f>ROUND(HistoricalAMNE!P31,3)</f>
        <v>6977.4949999999999</v>
      </c>
      <c r="Q31" s="14">
        <f>ROUND(HistoricalAMNE!Q31,3)</f>
        <v>7054.6710000000003</v>
      </c>
      <c r="R31" s="14">
        <f>ROUND(HistoricalAMNE!R31,3)</f>
        <v>7590.076</v>
      </c>
      <c r="S31" s="14">
        <f>ROUND(HistoricalAMNE!S31,3)</f>
        <v>6871.1869999999999</v>
      </c>
      <c r="T31" s="14">
        <f>ROUND(HistoricalAMNE!T31,3)</f>
        <v>6622.8689999999997</v>
      </c>
      <c r="U31" s="14">
        <f>ROUND(HistoricalAMNE!U31,3)</f>
        <v>7139.826</v>
      </c>
      <c r="V31" s="14">
        <f>ROUND(HistoricalAMNE!V31,3)</f>
        <v>7723.085</v>
      </c>
      <c r="W31" s="14">
        <f ca="1">Compiler!C31</f>
        <v>7720.7439999999997</v>
      </c>
      <c r="X31" s="14" t="str">
        <f ca="1">Compiler!D31</f>
        <v>n.a.</v>
      </c>
      <c r="Y31" s="86" t="str">
        <f ca="1">Compiler!E31</f>
        <v>n.a.</v>
      </c>
      <c r="Z31" s="86" t="str">
        <f ca="1">Compiler!F31</f>
        <v/>
      </c>
      <c r="AA31" s="86" t="str">
        <f ca="1">Compiler!G31</f>
        <v/>
      </c>
      <c r="AB31" s="23" t="str">
        <f ca="1">Compiler!H31</f>
        <v/>
      </c>
      <c r="AC31" s="23" t="str">
        <f ca="1">Compiler!I31</f>
        <v/>
      </c>
      <c r="AD31" s="23" t="str">
        <f ca="1">Compiler!J31</f>
        <v/>
      </c>
      <c r="AE31" s="23" t="str">
        <f ca="1">Compiler!K31</f>
        <v/>
      </c>
      <c r="AF31" s="23" t="str">
        <f ca="1">Compiler!L31</f>
        <v/>
      </c>
      <c r="AG31" s="23" t="str">
        <f ca="1">Compiler!M31</f>
        <v/>
      </c>
      <c r="AH31" s="164" t="str">
        <f ca="1">Compiler!N31</f>
        <v/>
      </c>
    </row>
    <row r="32" spans="1:34" ht="14.25" x14ac:dyDescent="0.2">
      <c r="A32" s="5">
        <v>22</v>
      </c>
      <c r="B32" s="3" t="s">
        <v>674</v>
      </c>
      <c r="C32" s="14">
        <f>IF(C24="n.a.", ROUND(HistoricalAMNE!C32,3), HistoricalAMNE!C110+TEMPLATE_Table2!C25)</f>
        <v>246.3</v>
      </c>
      <c r="D32" s="14">
        <f>IF(D24="n.a.", ROUND(HistoricalAMNE!D32,3), HistoricalAMNE!D110+TEMPLATE_Table2!D25)</f>
        <v>260.7</v>
      </c>
      <c r="E32" s="14">
        <f>IF(E24="n.a.", ROUND(HistoricalAMNE!E32,3), HistoricalAMNE!E110+TEMPLATE_Table2!E25)</f>
        <v>249.5</v>
      </c>
      <c r="F32" s="14">
        <f>IF(F24="n.a.", ROUND(HistoricalAMNE!F32,3), HistoricalAMNE!F110+TEMPLATE_Table2!F25)</f>
        <v>232.8</v>
      </c>
      <c r="G32" s="14">
        <f>IF(G24="n.a.", ROUND(HistoricalAMNE!G32,3), HistoricalAMNE!G110+TEMPLATE_Table2!G25)</f>
        <v>242.6</v>
      </c>
      <c r="H32" s="14">
        <f>IF(H24="n.a.", ROUND(HistoricalAMNE!H32,3), HistoricalAMNE!H110+TEMPLATE_Table2!H25)</f>
        <v>264</v>
      </c>
      <c r="I32" s="14">
        <f>IF(I24="n.a.", ROUND(HistoricalAMNE!I32,3), HistoricalAMNE!I110+TEMPLATE_Table2!I25)</f>
        <v>293.10000000000002</v>
      </c>
      <c r="J32" s="14">
        <f>HistoricalAMNE!J110+TEMPLATE_Table2!J24</f>
        <v>322.90100000000001</v>
      </c>
      <c r="K32" s="14">
        <f>HistoricalAMNE!K110+TEMPLATE_Table2!K24</f>
        <v>364.35900000000004</v>
      </c>
      <c r="L32" s="14">
        <f>HistoricalAMNE!L110+TEMPLATE_Table2!L24</f>
        <v>382.40200000000004</v>
      </c>
      <c r="M32" s="14">
        <f>HistoricalAMNE!M110+TEMPLATE_Table2!M24</f>
        <v>341.78899999999999</v>
      </c>
      <c r="N32" s="14">
        <f>HistoricalAMNE!N110+TEMPLATE_Table2!N24</f>
        <v>383.15100000000001</v>
      </c>
      <c r="O32" s="14">
        <f>HistoricalAMNE!O110+TEMPLATE_Table2!O24</f>
        <v>425.90599999999995</v>
      </c>
      <c r="P32" s="14">
        <f>HistoricalAMNE!P110+TEMPLATE_Table2!P24</f>
        <v>436.73099999999999</v>
      </c>
      <c r="Q32" s="14">
        <f>HistoricalAMNE!Q110+TEMPLATE_Table2!Q24</f>
        <v>458.85499999999996</v>
      </c>
      <c r="R32" s="14">
        <f>HistoricalAMNE!R110+TEMPLATE_Table2!R24</f>
        <v>507.17700000000002</v>
      </c>
      <c r="S32" s="14">
        <f>HistoricalAMNE!S110+TEMPLATE_Table2!S24</f>
        <v>500.86900000000003</v>
      </c>
      <c r="T32" s="14">
        <f>HistoricalAMNE!T110+TEMPLATE_Table2!T24</f>
        <v>514.08699999999999</v>
      </c>
      <c r="U32" s="14">
        <f>HistoricalAMNE!U110+TEMPLATE_Table2!U24</f>
        <v>545.77700000000004</v>
      </c>
      <c r="V32" s="14">
        <f>HistoricalAMNE!V110+TEMPLATE_Table2!V24</f>
        <v>560.505</v>
      </c>
      <c r="W32" s="14">
        <f ca="1">Compiler!C32</f>
        <v>566.09199999999998</v>
      </c>
      <c r="X32" s="14" t="str">
        <f ca="1">Compiler!D32</f>
        <v>n.a.</v>
      </c>
      <c r="Y32" s="86" t="str">
        <f ca="1">Compiler!E32</f>
        <v>n.a.</v>
      </c>
      <c r="Z32" s="86" t="str">
        <f ca="1">Compiler!F32</f>
        <v/>
      </c>
      <c r="AA32" s="86" t="str">
        <f ca="1">Compiler!G32</f>
        <v/>
      </c>
      <c r="AB32" s="23" t="str">
        <f ca="1">Compiler!H32</f>
        <v/>
      </c>
      <c r="AC32" s="23" t="str">
        <f ca="1">Compiler!I32</f>
        <v/>
      </c>
      <c r="AD32" s="23" t="str">
        <f ca="1">Compiler!J32</f>
        <v/>
      </c>
      <c r="AE32" s="23" t="str">
        <f ca="1">Compiler!K32</f>
        <v/>
      </c>
      <c r="AF32" s="23" t="str">
        <f ca="1">Compiler!L32</f>
        <v/>
      </c>
      <c r="AG32" s="23" t="str">
        <f ca="1">Compiler!M32</f>
        <v/>
      </c>
      <c r="AH32" s="164" t="str">
        <f ca="1">Compiler!N32</f>
        <v/>
      </c>
    </row>
    <row r="33" spans="1:34" x14ac:dyDescent="0.2">
      <c r="A33" s="5">
        <v>23</v>
      </c>
      <c r="B33" s="3" t="s">
        <v>9</v>
      </c>
      <c r="C33" s="14">
        <f>ROUND(C31-C29-C32-C36+C37,3)</f>
        <v>1788.4169999999999</v>
      </c>
      <c r="D33" s="14">
        <f t="shared" ref="D33:I33" si="13">ROUND(D31-D29-D32-D36+D37,3)</f>
        <v>1991.1220000000001</v>
      </c>
      <c r="E33" s="14">
        <f t="shared" si="13"/>
        <v>2056.2959999999998</v>
      </c>
      <c r="F33" s="14">
        <f t="shared" si="13"/>
        <v>2039.5740000000001</v>
      </c>
      <c r="G33" s="14">
        <f t="shared" si="13"/>
        <v>2248.643</v>
      </c>
      <c r="H33" s="14">
        <f t="shared" si="13"/>
        <v>2552.5459999999998</v>
      </c>
      <c r="I33" s="14">
        <f t="shared" si="13"/>
        <v>2846.9369999999999</v>
      </c>
      <c r="J33" s="14">
        <f t="shared" ref="J33" si="14">J31-J29-J32-J36+J37</f>
        <v>3111.487000000001</v>
      </c>
      <c r="K33" s="14">
        <f t="shared" ref="K33" si="15">K31-K29-K32-K36</f>
        <v>3760.5479999999998</v>
      </c>
      <c r="L33" s="14">
        <f t="shared" ref="L33:V33" si="16">L31-L29-L32-L36</f>
        <v>4291.3440000000001</v>
      </c>
      <c r="M33" s="14">
        <f t="shared" si="16"/>
        <v>3706.0070000000005</v>
      </c>
      <c r="N33" s="14">
        <f t="shared" si="16"/>
        <v>3953.6680000000001</v>
      </c>
      <c r="O33" s="14">
        <f t="shared" si="16"/>
        <v>4500.2889999999998</v>
      </c>
      <c r="P33" s="14">
        <f t="shared" si="16"/>
        <v>4611.4740000000002</v>
      </c>
      <c r="Q33" s="14">
        <f t="shared" si="16"/>
        <v>4649.103000000001</v>
      </c>
      <c r="R33" s="14">
        <f t="shared" si="16"/>
        <v>5079.8069999999998</v>
      </c>
      <c r="S33" s="14">
        <f t="shared" si="16"/>
        <v>4587.7070000000003</v>
      </c>
      <c r="T33" s="14">
        <f t="shared" si="16"/>
        <v>4368.2099999999991</v>
      </c>
      <c r="U33" s="14">
        <f t="shared" si="16"/>
        <v>4642.0910000000003</v>
      </c>
      <c r="V33" s="14">
        <f t="shared" si="16"/>
        <v>5042.8530000000001</v>
      </c>
      <c r="W33" s="14">
        <f ca="1">Compiler!C33</f>
        <v>5009.9449999999997</v>
      </c>
      <c r="X33" s="14" t="str">
        <f ca="1">Compiler!D33</f>
        <v>n.a.</v>
      </c>
      <c r="Y33" s="86" t="str">
        <f ca="1">Compiler!E33</f>
        <v>n.a.</v>
      </c>
      <c r="Z33" s="86" t="str">
        <f ca="1">Compiler!F33</f>
        <v/>
      </c>
      <c r="AA33" s="86" t="str">
        <f ca="1">Compiler!G33</f>
        <v/>
      </c>
      <c r="AB33" s="23" t="str">
        <f ca="1">Compiler!H33</f>
        <v/>
      </c>
      <c r="AC33" s="23" t="str">
        <f ca="1">Compiler!I33</f>
        <v/>
      </c>
      <c r="AD33" s="23" t="str">
        <f ca="1">Compiler!J33</f>
        <v/>
      </c>
      <c r="AE33" s="23" t="str">
        <f ca="1">Compiler!K33</f>
        <v/>
      </c>
      <c r="AF33" s="23" t="str">
        <f ca="1">Compiler!L33</f>
        <v/>
      </c>
      <c r="AG33" s="23" t="str">
        <f ca="1">Compiler!M33</f>
        <v/>
      </c>
      <c r="AH33" s="164" t="str">
        <f ca="1">Compiler!N33</f>
        <v/>
      </c>
    </row>
    <row r="34" spans="1:34" x14ac:dyDescent="0.2">
      <c r="A34" s="5">
        <v>24</v>
      </c>
      <c r="B34" s="3" t="s">
        <v>10</v>
      </c>
      <c r="C34" s="14">
        <f>HistoricalAMNE!C34</f>
        <v>295.31099999999998</v>
      </c>
      <c r="D34" s="14">
        <f>HistoricalAMNE!D34</f>
        <v>310.755</v>
      </c>
      <c r="E34" s="14">
        <f>HistoricalAMNE!E34</f>
        <v>309.67</v>
      </c>
      <c r="F34" s="14">
        <f>HistoricalAMNE!F34</f>
        <v>311.39499999999998</v>
      </c>
      <c r="G34" s="14">
        <f>HistoricalAMNE!G34</f>
        <v>338.113</v>
      </c>
      <c r="H34" s="14">
        <f>HistoricalAMNE!H34</f>
        <v>378.59100000000001</v>
      </c>
      <c r="I34" s="14">
        <f>HistoricalAMNE!I34</f>
        <v>404.995</v>
      </c>
      <c r="J34" s="14">
        <f>ROUND(HistoricalAMNE!J34,3)</f>
        <v>436.05</v>
      </c>
      <c r="K34" s="14">
        <f>ROUND(HistoricalAMNE!K34,3)</f>
        <v>505.73</v>
      </c>
      <c r="L34" s="14">
        <f>ROUND(HistoricalAMNE!L34,3)</f>
        <v>535.9</v>
      </c>
      <c r="M34" s="14">
        <f>ROUND(HistoricalAMNE!M34,3)</f>
        <v>547.85599999999999</v>
      </c>
      <c r="N34" s="14">
        <f>ROUND(HistoricalAMNE!N34,3)</f>
        <v>559.13499999999999</v>
      </c>
      <c r="O34" s="14">
        <f>ROUND(HistoricalAMNE!O34,3)</f>
        <v>602.50199999999995</v>
      </c>
      <c r="P34" s="14">
        <f>ROUND(HistoricalAMNE!P34,3)</f>
        <v>625.57299999999998</v>
      </c>
      <c r="Q34" s="14">
        <f>ROUND(HistoricalAMNE!Q34,3)</f>
        <v>633.06299999999999</v>
      </c>
      <c r="R34" s="14">
        <f>ROUND(HistoricalAMNE!R34,3)</f>
        <v>714.41200000000003</v>
      </c>
      <c r="S34" s="14">
        <f>ROUND(HistoricalAMNE!S34,3)</f>
        <v>694.76499999999999</v>
      </c>
      <c r="T34" s="14">
        <f>ROUND(HistoricalAMNE!T34,3)</f>
        <v>678.74300000000005</v>
      </c>
      <c r="U34" s="14">
        <f>ROUND(HistoricalAMNE!U34,3)</f>
        <v>697.01300000000003</v>
      </c>
      <c r="V34" s="14">
        <f>ROUND(HistoricalAMNE!V34,3)</f>
        <v>703.93600000000004</v>
      </c>
      <c r="W34" s="14">
        <f ca="1">Compiler!C34</f>
        <v>727.04499999999996</v>
      </c>
      <c r="X34" s="14" t="str">
        <f ca="1">Compiler!D34</f>
        <v>n.a.</v>
      </c>
      <c r="Y34" s="86" t="str">
        <f ca="1">Compiler!E34</f>
        <v>n.a.</v>
      </c>
      <c r="Z34" s="86" t="str">
        <f ca="1">Compiler!F34</f>
        <v/>
      </c>
      <c r="AA34" s="86" t="str">
        <f ca="1">Compiler!G34</f>
        <v/>
      </c>
      <c r="AB34" s="23" t="str">
        <f ca="1">Compiler!H34</f>
        <v/>
      </c>
      <c r="AC34" s="23" t="str">
        <f ca="1">Compiler!I34</f>
        <v/>
      </c>
      <c r="AD34" s="23" t="str">
        <f ca="1">Compiler!J34</f>
        <v/>
      </c>
      <c r="AE34" s="23" t="str">
        <f ca="1">Compiler!K34</f>
        <v/>
      </c>
      <c r="AF34" s="23" t="str">
        <f ca="1">Compiler!L34</f>
        <v/>
      </c>
      <c r="AG34" s="23" t="str">
        <f ca="1">Compiler!M34</f>
        <v/>
      </c>
      <c r="AH34" s="164" t="str">
        <f ca="1">Compiler!N34</f>
        <v/>
      </c>
    </row>
    <row r="35" spans="1:34" x14ac:dyDescent="0.2">
      <c r="A35" s="5">
        <v>25</v>
      </c>
      <c r="B35" s="3" t="s">
        <v>11</v>
      </c>
      <c r="C35" s="14">
        <f>ROUND(C33-C34,3)</f>
        <v>1493.106</v>
      </c>
      <c r="D35" s="14">
        <f t="shared" ref="D35:I35" si="17">ROUND(D33-D34,3)</f>
        <v>1680.367</v>
      </c>
      <c r="E35" s="14">
        <f t="shared" si="17"/>
        <v>1746.626</v>
      </c>
      <c r="F35" s="14">
        <f t="shared" si="17"/>
        <v>1728.1790000000001</v>
      </c>
      <c r="G35" s="14">
        <f t="shared" si="17"/>
        <v>1910.53</v>
      </c>
      <c r="H35" s="14">
        <f t="shared" si="17"/>
        <v>2173.9549999999999</v>
      </c>
      <c r="I35" s="14">
        <f t="shared" si="17"/>
        <v>2441.942</v>
      </c>
      <c r="J35" s="14">
        <f t="shared" ref="J35" si="18">J33-J34</f>
        <v>2675.4370000000008</v>
      </c>
      <c r="K35" s="14">
        <f t="shared" ref="K35:V35" si="19">K33-K34</f>
        <v>3254.8179999999998</v>
      </c>
      <c r="L35" s="14">
        <f t="shared" si="19"/>
        <v>3755.444</v>
      </c>
      <c r="M35" s="14">
        <f t="shared" si="19"/>
        <v>3158.1510000000007</v>
      </c>
      <c r="N35" s="14">
        <f t="shared" si="19"/>
        <v>3394.5330000000004</v>
      </c>
      <c r="O35" s="14">
        <f t="shared" si="19"/>
        <v>3897.7869999999998</v>
      </c>
      <c r="P35" s="14">
        <f t="shared" si="19"/>
        <v>3985.9010000000003</v>
      </c>
      <c r="Q35" s="14">
        <f t="shared" si="19"/>
        <v>4016.0400000000009</v>
      </c>
      <c r="R35" s="14">
        <f t="shared" si="19"/>
        <v>4365.3949999999995</v>
      </c>
      <c r="S35" s="14">
        <f t="shared" si="19"/>
        <v>3892.9420000000005</v>
      </c>
      <c r="T35" s="14">
        <f t="shared" si="19"/>
        <v>3689.4669999999992</v>
      </c>
      <c r="U35" s="14">
        <f t="shared" si="19"/>
        <v>3945.0780000000004</v>
      </c>
      <c r="V35" s="14">
        <f t="shared" si="19"/>
        <v>4338.9170000000004</v>
      </c>
      <c r="W35" s="14">
        <f ca="1">Compiler!C35</f>
        <v>4282.8999999999996</v>
      </c>
      <c r="X35" s="14" t="str">
        <f ca="1">Compiler!D35</f>
        <v>n.a.</v>
      </c>
      <c r="Y35" s="86" t="str">
        <f ca="1">Compiler!E35</f>
        <v>n.a.</v>
      </c>
      <c r="Z35" s="86" t="str">
        <f ca="1">Compiler!F35</f>
        <v/>
      </c>
      <c r="AA35" s="86" t="str">
        <f ca="1">Compiler!G35</f>
        <v/>
      </c>
      <c r="AB35" s="23" t="str">
        <f ca="1">Compiler!H35</f>
        <v/>
      </c>
      <c r="AC35" s="23" t="str">
        <f ca="1">Compiler!I35</f>
        <v/>
      </c>
      <c r="AD35" s="23" t="str">
        <f ca="1">Compiler!J35</f>
        <v/>
      </c>
      <c r="AE35" s="23" t="str">
        <f ca="1">Compiler!K35</f>
        <v/>
      </c>
      <c r="AF35" s="23" t="str">
        <f ca="1">Compiler!L35</f>
        <v/>
      </c>
      <c r="AG35" s="23" t="str">
        <f ca="1">Compiler!M35</f>
        <v/>
      </c>
      <c r="AH35" s="164" t="str">
        <f ca="1">Compiler!N35</f>
        <v/>
      </c>
    </row>
    <row r="36" spans="1:34" x14ac:dyDescent="0.2">
      <c r="A36" s="5">
        <v>26</v>
      </c>
      <c r="B36" s="3" t="s">
        <v>12</v>
      </c>
      <c r="C36" s="14">
        <f>ROUND(HistoricalAMNE!C36,3)</f>
        <v>447.53500000000003</v>
      </c>
      <c r="D36" s="14">
        <f>ROUND(HistoricalAMNE!D36,3)</f>
        <v>506.077</v>
      </c>
      <c r="E36" s="14">
        <f>ROUND(HistoricalAMNE!E36,3)</f>
        <v>514.83100000000002</v>
      </c>
      <c r="F36" s="14">
        <f>ROUND(HistoricalAMNE!F36,3)</f>
        <v>529.952</v>
      </c>
      <c r="G36" s="14">
        <f>ROUND(HistoricalAMNE!G36,3)</f>
        <v>646.41800000000001</v>
      </c>
      <c r="H36" s="14">
        <f>ROUND(HistoricalAMNE!H36,3)</f>
        <v>779.97900000000004</v>
      </c>
      <c r="I36" s="14">
        <f>ROUND(HistoricalAMNE!I36,3)</f>
        <v>937.505</v>
      </c>
      <c r="J36" s="14">
        <f>ROUND(HistoricalAMNE!J36,3)</f>
        <v>1039.9749999999999</v>
      </c>
      <c r="K36" s="14">
        <f>ROUND(HistoricalAMNE!K36,3)</f>
        <v>1298.442</v>
      </c>
      <c r="L36" s="14">
        <f>ROUND(HistoricalAMNE!L36,3)</f>
        <v>1433.866</v>
      </c>
      <c r="M36" s="14">
        <f>ROUND(HistoricalAMNE!M36,3)</f>
        <v>1231.204</v>
      </c>
      <c r="N36" s="14">
        <f>ROUND(HistoricalAMNE!N36,3)</f>
        <v>1293.69</v>
      </c>
      <c r="O36" s="14">
        <f>ROUND(HistoricalAMNE!O36,3)</f>
        <v>1501.8130000000001</v>
      </c>
      <c r="P36" s="14">
        <f>ROUND(HistoricalAMNE!P36,3)</f>
        <v>1471.0340000000001</v>
      </c>
      <c r="Q36" s="14">
        <f>ROUND(HistoricalAMNE!Q36,3)</f>
        <v>1479.317</v>
      </c>
      <c r="R36" s="14">
        <f>ROUND(HistoricalAMNE!R36,3)</f>
        <v>1531.327</v>
      </c>
      <c r="S36" s="14">
        <f>ROUND(HistoricalAMNE!S36,3)</f>
        <v>1339.15</v>
      </c>
      <c r="T36" s="14">
        <f>ROUND(HistoricalAMNE!T36,3)</f>
        <v>1288.6510000000001</v>
      </c>
      <c r="U36" s="14">
        <f>ROUND(HistoricalAMNE!U36,3)</f>
        <v>1407.422</v>
      </c>
      <c r="V36" s="14">
        <f>ROUND(HistoricalAMNE!V36,3)</f>
        <v>1553.3050000000001</v>
      </c>
      <c r="W36" s="14">
        <f ca="1">Compiler!C36</f>
        <v>1595.5940000000001</v>
      </c>
      <c r="X36" s="14" t="str">
        <f ca="1">Compiler!D36</f>
        <v>n.a.</v>
      </c>
      <c r="Y36" s="86" t="str">
        <f ca="1">Compiler!E36</f>
        <v>n.a.</v>
      </c>
      <c r="Z36" s="86" t="str">
        <f ca="1">Compiler!F36</f>
        <v/>
      </c>
      <c r="AA36" s="86" t="str">
        <f ca="1">Compiler!G36</f>
        <v/>
      </c>
      <c r="AB36" s="23" t="str">
        <f ca="1">Compiler!H36</f>
        <v/>
      </c>
      <c r="AC36" s="23" t="str">
        <f ca="1">Compiler!I36</f>
        <v/>
      </c>
      <c r="AD36" s="23" t="str">
        <f ca="1">Compiler!J36</f>
        <v/>
      </c>
      <c r="AE36" s="23" t="str">
        <f ca="1">Compiler!K36</f>
        <v/>
      </c>
      <c r="AF36" s="23" t="str">
        <f ca="1">Compiler!L36</f>
        <v/>
      </c>
      <c r="AG36" s="23" t="str">
        <f ca="1">Compiler!M36</f>
        <v/>
      </c>
      <c r="AH36" s="164" t="str">
        <f ca="1">Compiler!N36</f>
        <v/>
      </c>
    </row>
    <row r="37" spans="1:34" x14ac:dyDescent="0.2">
      <c r="A37" s="5">
        <v>27</v>
      </c>
      <c r="B37" s="3" t="s">
        <v>43</v>
      </c>
      <c r="C37" s="14">
        <f>ROUND(HistoricalAMNE!C37,3)</f>
        <v>1</v>
      </c>
      <c r="D37" s="14">
        <f>ROUND(HistoricalAMNE!D37,3)</f>
        <v>2.2000000000000002</v>
      </c>
      <c r="E37" s="14">
        <f>ROUND(HistoricalAMNE!E37,3)</f>
        <v>2.2999999999999998</v>
      </c>
      <c r="F37" s="14">
        <f>ROUND(HistoricalAMNE!F37,3)</f>
        <v>1.3</v>
      </c>
      <c r="G37" s="14">
        <f>ROUND(HistoricalAMNE!G37,3)</f>
        <v>2.2999999999999998</v>
      </c>
      <c r="H37" s="14">
        <f>ROUND(HistoricalAMNE!H37,3)</f>
        <v>1.3</v>
      </c>
      <c r="I37" s="14">
        <f>ROUND(HistoricalAMNE!I37,3)</f>
        <v>0.2</v>
      </c>
      <c r="J37" s="14">
        <f>ROUND(HistoricalAMNE!J37,3)</f>
        <v>-6.4</v>
      </c>
      <c r="K37" s="14" t="str">
        <f>HistoricalAMNE!K37</f>
        <v xml:space="preserve"> ...</v>
      </c>
      <c r="L37" s="14" t="str">
        <f>HistoricalAMNE!L37</f>
        <v xml:space="preserve"> ...</v>
      </c>
      <c r="M37" s="14" t="str">
        <f>HistoricalAMNE!M37</f>
        <v xml:space="preserve"> ...</v>
      </c>
      <c r="N37" s="14" t="str">
        <f>HistoricalAMNE!N37</f>
        <v xml:space="preserve"> ...</v>
      </c>
      <c r="O37" s="14" t="str">
        <f>HistoricalAMNE!O37</f>
        <v xml:space="preserve"> ...</v>
      </c>
      <c r="P37" s="14" t="str">
        <f>HistoricalAMNE!P37</f>
        <v xml:space="preserve"> ...</v>
      </c>
      <c r="Q37" s="14" t="str">
        <f>HistoricalAMNE!Q37</f>
        <v xml:space="preserve"> ...</v>
      </c>
      <c r="R37" s="14" t="str">
        <f>HistoricalAMNE!R37</f>
        <v xml:space="preserve"> ...</v>
      </c>
      <c r="S37" s="14" t="str">
        <f>HistoricalAMNE!S37</f>
        <v xml:space="preserve"> ...</v>
      </c>
      <c r="T37" s="14" t="str">
        <f>HistoricalAMNE!T37</f>
        <v xml:space="preserve"> ...</v>
      </c>
      <c r="U37" s="14" t="str">
        <f>HistoricalAMNE!U37</f>
        <v xml:space="preserve"> ...</v>
      </c>
      <c r="V37" s="14" t="str">
        <f>HistoricalAMNE!V37</f>
        <v xml:space="preserve"> ...</v>
      </c>
      <c r="W37" s="14" t="str">
        <f ca="1">Compiler!C37</f>
        <v>…</v>
      </c>
      <c r="X37" s="14" t="str">
        <f ca="1">Compiler!D37</f>
        <v>...</v>
      </c>
      <c r="Y37" s="86" t="str">
        <f ca="1">Compiler!E37</f>
        <v>...</v>
      </c>
      <c r="Z37" s="86" t="str">
        <f ca="1">Compiler!F37</f>
        <v/>
      </c>
      <c r="AA37" s="86" t="str">
        <f ca="1">Compiler!G37</f>
        <v/>
      </c>
      <c r="AB37" s="23" t="str">
        <f ca="1">Compiler!H37</f>
        <v/>
      </c>
      <c r="AC37" s="23" t="str">
        <f ca="1">Compiler!I37</f>
        <v/>
      </c>
      <c r="AD37" s="23" t="str">
        <f ca="1">Compiler!J37</f>
        <v/>
      </c>
      <c r="AE37" s="23" t="str">
        <f ca="1">Compiler!K37</f>
        <v/>
      </c>
      <c r="AF37" s="23" t="str">
        <f ca="1">Compiler!L37</f>
        <v/>
      </c>
      <c r="AG37" s="23" t="str">
        <f ca="1">Compiler!M37</f>
        <v/>
      </c>
      <c r="AH37" s="164" t="str">
        <f ca="1">Compiler!N37</f>
        <v/>
      </c>
    </row>
    <row r="38" spans="1:34" x14ac:dyDescent="0.2">
      <c r="A38" s="5"/>
      <c r="B38" s="3"/>
      <c r="C38" s="14"/>
      <c r="D38" s="14"/>
      <c r="E38" s="14"/>
      <c r="F38" s="14"/>
      <c r="G38" s="14"/>
      <c r="H38" s="14"/>
      <c r="I38" s="14"/>
      <c r="J38" s="14"/>
      <c r="K38" s="14"/>
      <c r="L38" s="14"/>
      <c r="M38" s="14"/>
      <c r="N38" s="14"/>
      <c r="O38" s="14"/>
      <c r="P38" s="14"/>
      <c r="Q38" s="14"/>
      <c r="R38" s="14"/>
      <c r="S38" s="14"/>
      <c r="T38" s="14"/>
      <c r="U38" s="14"/>
      <c r="V38" s="14"/>
      <c r="W38" s="14"/>
      <c r="X38" s="14"/>
      <c r="Y38" s="86"/>
      <c r="Z38" s="86"/>
      <c r="AA38" s="86"/>
      <c r="AH38" s="164"/>
    </row>
    <row r="39" spans="1:34" s="67" customFormat="1" x14ac:dyDescent="0.2">
      <c r="A39" s="5">
        <v>28</v>
      </c>
      <c r="B39" s="33" t="s">
        <v>36</v>
      </c>
      <c r="C39" s="51">
        <f>C40+C44</f>
        <v>167.22299999999998</v>
      </c>
      <c r="D39" s="51">
        <f t="shared" ref="D39:V39" si="20">D40+D44</f>
        <v>209.54500000000002</v>
      </c>
      <c r="E39" s="51">
        <f t="shared" si="20"/>
        <v>178.15200000000002</v>
      </c>
      <c r="F39" s="51">
        <f t="shared" si="20"/>
        <v>156.97800000000001</v>
      </c>
      <c r="G39" s="51">
        <f t="shared" si="20"/>
        <v>158.55099999999999</v>
      </c>
      <c r="H39" s="51">
        <f t="shared" si="20"/>
        <v>181.93799999999999</v>
      </c>
      <c r="I39" s="51">
        <f t="shared" si="20"/>
        <v>244.87599999999998</v>
      </c>
      <c r="J39" s="51">
        <f t="shared" si="20"/>
        <v>348.94400000000002</v>
      </c>
      <c r="K39" s="51">
        <f t="shared" si="20"/>
        <v>445.14400000000001</v>
      </c>
      <c r="L39" s="51">
        <f t="shared" si="20"/>
        <v>405.01799999999997</v>
      </c>
      <c r="M39" s="51">
        <f t="shared" si="20"/>
        <v>284.05099999999999</v>
      </c>
      <c r="N39" s="51">
        <f t="shared" si="20"/>
        <v>280.19600000000003</v>
      </c>
      <c r="O39" s="51">
        <f t="shared" si="20"/>
        <v>317.84399999999999</v>
      </c>
      <c r="P39" s="51">
        <f t="shared" si="20"/>
        <v>326.86600000000004</v>
      </c>
      <c r="Q39" s="51">
        <f t="shared" si="20"/>
        <v>335.34900000000005</v>
      </c>
      <c r="R39" s="51">
        <f t="shared" si="20"/>
        <v>363.87299999999999</v>
      </c>
      <c r="S39" s="51">
        <f t="shared" si="20"/>
        <v>370.18299999999994</v>
      </c>
      <c r="T39" s="51">
        <f t="shared" si="20"/>
        <v>390.49700000000001</v>
      </c>
      <c r="U39" s="51">
        <f t="shared" si="20"/>
        <v>435.77399999999994</v>
      </c>
      <c r="V39" s="51">
        <f t="shared" si="20"/>
        <v>521.15699999999993</v>
      </c>
      <c r="W39" s="51">
        <f ca="1">Compiler!C39</f>
        <v>555.82600000000002</v>
      </c>
      <c r="X39" s="51">
        <f ca="1">Compiler!D39</f>
        <v>462.13499999999999</v>
      </c>
      <c r="Y39" s="85">
        <f ca="1">Compiler!E39</f>
        <v>0</v>
      </c>
      <c r="Z39" s="85" t="str">
        <f ca="1">Compiler!F39</f>
        <v/>
      </c>
      <c r="AA39" s="85" t="str">
        <f ca="1">Compiler!G39</f>
        <v/>
      </c>
      <c r="AB39" s="67" t="str">
        <f ca="1">Compiler!H39</f>
        <v/>
      </c>
      <c r="AC39" s="67" t="str">
        <f ca="1">Compiler!I39</f>
        <v/>
      </c>
      <c r="AD39" s="67" t="str">
        <f ca="1">Compiler!J39</f>
        <v/>
      </c>
      <c r="AE39" s="67" t="str">
        <f ca="1">Compiler!K39</f>
        <v/>
      </c>
      <c r="AF39" s="67" t="str">
        <f ca="1">Compiler!L39</f>
        <v/>
      </c>
      <c r="AG39" s="67" t="str">
        <f ca="1">Compiler!M39</f>
        <v/>
      </c>
      <c r="AH39" s="67" t="str">
        <f ca="1">Compiler!N39</f>
        <v/>
      </c>
    </row>
    <row r="40" spans="1:34" x14ac:dyDescent="0.2">
      <c r="A40" s="5">
        <v>29</v>
      </c>
      <c r="B40" s="3" t="s">
        <v>50</v>
      </c>
      <c r="C40" s="14">
        <f>C41+C42+C43</f>
        <v>162.97699999999998</v>
      </c>
      <c r="D40" s="14">
        <f t="shared" ref="D40:V40" si="21">D41+D42+D43</f>
        <v>205.15</v>
      </c>
      <c r="E40" s="14">
        <f t="shared" si="21"/>
        <v>173.64000000000001</v>
      </c>
      <c r="F40" s="14">
        <f t="shared" si="21"/>
        <v>152.40800000000002</v>
      </c>
      <c r="G40" s="14">
        <f t="shared" si="21"/>
        <v>153.88</v>
      </c>
      <c r="H40" s="14">
        <f t="shared" si="21"/>
        <v>177.20399999999998</v>
      </c>
      <c r="I40" s="14">
        <f t="shared" si="21"/>
        <v>240.07999999999998</v>
      </c>
      <c r="J40" s="14">
        <f t="shared" si="21"/>
        <v>343.875</v>
      </c>
      <c r="K40" s="14">
        <f t="shared" si="21"/>
        <v>439.92500000000001</v>
      </c>
      <c r="L40" s="14">
        <f t="shared" si="21"/>
        <v>399.654</v>
      </c>
      <c r="M40" s="14">
        <f t="shared" si="21"/>
        <v>278.31099999999998</v>
      </c>
      <c r="N40" s="14">
        <f t="shared" si="21"/>
        <v>274.26500000000004</v>
      </c>
      <c r="O40" s="14">
        <f t="shared" si="21"/>
        <v>311.73899999999998</v>
      </c>
      <c r="P40" s="14">
        <f t="shared" si="21"/>
        <v>320.56400000000002</v>
      </c>
      <c r="Q40" s="14">
        <f t="shared" si="21"/>
        <v>328.73600000000005</v>
      </c>
      <c r="R40" s="14">
        <f t="shared" si="21"/>
        <v>357.37</v>
      </c>
      <c r="S40" s="14">
        <f t="shared" si="21"/>
        <v>363.60499999999996</v>
      </c>
      <c r="T40" s="14">
        <f t="shared" si="21"/>
        <v>384.16800000000001</v>
      </c>
      <c r="U40" s="14">
        <f t="shared" si="21"/>
        <v>429.42699999999996</v>
      </c>
      <c r="V40" s="14">
        <f t="shared" si="21"/>
        <v>514.21599999999989</v>
      </c>
      <c r="W40" s="14">
        <f ca="1">Compiler!C40</f>
        <v>548.66300000000001</v>
      </c>
      <c r="X40" s="14">
        <f ca="1">Compiler!D40</f>
        <v>455.63799999999998</v>
      </c>
      <c r="Y40" s="86">
        <f ca="1">Compiler!E40</f>
        <v>0</v>
      </c>
      <c r="Z40" s="86" t="str">
        <f ca="1">Compiler!F40</f>
        <v/>
      </c>
      <c r="AA40" s="86" t="str">
        <f ca="1">Compiler!G40</f>
        <v/>
      </c>
      <c r="AB40" s="23" t="str">
        <f ca="1">Compiler!H40</f>
        <v/>
      </c>
      <c r="AC40" s="23" t="str">
        <f ca="1">Compiler!I40</f>
        <v/>
      </c>
      <c r="AD40" s="23" t="str">
        <f ca="1">Compiler!J40</f>
        <v/>
      </c>
      <c r="AE40" s="23" t="str">
        <f ca="1">Compiler!K40</f>
        <v/>
      </c>
      <c r="AF40" s="23" t="str">
        <f ca="1">Compiler!L40</f>
        <v/>
      </c>
      <c r="AG40" s="23" t="str">
        <f ca="1">Compiler!M40</f>
        <v/>
      </c>
      <c r="AH40" s="164" t="str">
        <f ca="1">Compiler!N40</f>
        <v/>
      </c>
    </row>
    <row r="41" spans="1:34" x14ac:dyDescent="0.2">
      <c r="A41" s="5">
        <v>30</v>
      </c>
      <c r="B41" s="23" t="s">
        <v>87</v>
      </c>
      <c r="C41" s="14">
        <f>ROUND(GetItaISData!F41/1000, 3)</f>
        <v>72.155000000000001</v>
      </c>
      <c r="D41" s="14">
        <f>ROUND(GetItaISData!G41/1000, 3)</f>
        <v>78.358999999999995</v>
      </c>
      <c r="E41" s="14">
        <f>ROUND(GetItaISData!H41/1000, 3)</f>
        <v>73.844999999999999</v>
      </c>
      <c r="F41" s="14">
        <f>ROUND(GetItaISData!I41/1000, 3)</f>
        <v>81.828999999999994</v>
      </c>
      <c r="G41" s="14">
        <f>ROUND(GetItaISData!J41/1000, 3)</f>
        <v>90.587000000000003</v>
      </c>
      <c r="H41" s="14">
        <f>ROUND(GetItaISData!K41/1000, 3)</f>
        <v>108.60299999999999</v>
      </c>
      <c r="I41" s="14">
        <f>ROUND(GetItaISData!L41/1000, 3)</f>
        <v>129.90299999999999</v>
      </c>
      <c r="J41" s="14">
        <f>ROUND(GetItaISData!M41/1000, 3)</f>
        <v>166.78700000000001</v>
      </c>
      <c r="K41" s="14">
        <f>ROUND(GetItaISData!N41/1000, 3)</f>
        <v>221.834</v>
      </c>
      <c r="L41" s="14">
        <f>ROUND(GetItaISData!O41/1000, 3)</f>
        <v>241.02600000000001</v>
      </c>
      <c r="M41" s="14">
        <f>ROUND(GetItaISData!P41/1000, 3)</f>
        <v>184.35</v>
      </c>
      <c r="N41" s="14">
        <f>ROUND(GetItaISData!Q41/1000, 3)</f>
        <v>194.74100000000001</v>
      </c>
      <c r="O41" s="14">
        <f>ROUND(GetItaISData!R41/1000, 3)</f>
        <v>237.07599999999999</v>
      </c>
      <c r="P41" s="14">
        <f>ROUND(GetItaISData!S41/1000, 3)</f>
        <v>260.16800000000001</v>
      </c>
      <c r="Q41" s="14">
        <f>ROUND(GetItaISData!T41/1000, 3)</f>
        <v>278.238</v>
      </c>
      <c r="R41" s="14">
        <f>ROUND(GetItaISData!U41/1000, 3)</f>
        <v>304.851</v>
      </c>
      <c r="S41" s="14">
        <f>ROUND(GetItaISData!V41/1000, 3)</f>
        <v>312.00799999999998</v>
      </c>
      <c r="T41" s="14">
        <f>ROUND(GetItaISData!W41/1000, 3)</f>
        <v>326.553</v>
      </c>
      <c r="U41" s="14">
        <f>ROUND(GetItaISData!X41/1000, 3)</f>
        <v>355.33699999999999</v>
      </c>
      <c r="V41" s="14">
        <f>ROUND(GetItaISData!Y41/1000, 3)</f>
        <v>412.49599999999998</v>
      </c>
      <c r="W41" s="14">
        <f ca="1">Compiler!C41</f>
        <v>424.43299999999999</v>
      </c>
      <c r="X41" s="14">
        <f ca="1">Compiler!D41</f>
        <v>383.26</v>
      </c>
      <c r="Y41" s="86">
        <f ca="1">Compiler!E41</f>
        <v>0</v>
      </c>
      <c r="Z41" s="86" t="str">
        <f ca="1">Compiler!F41</f>
        <v/>
      </c>
      <c r="AA41" s="86" t="str">
        <f ca="1">Compiler!G41</f>
        <v/>
      </c>
      <c r="AB41" s="23" t="str">
        <f ca="1">Compiler!H41</f>
        <v/>
      </c>
      <c r="AC41" s="23" t="str">
        <f ca="1">Compiler!I41</f>
        <v/>
      </c>
      <c r="AD41" s="23" t="str">
        <f ca="1">Compiler!J41</f>
        <v/>
      </c>
      <c r="AE41" s="23" t="str">
        <f ca="1">Compiler!K41</f>
        <v/>
      </c>
      <c r="AF41" s="23" t="str">
        <f ca="1">Compiler!L41</f>
        <v/>
      </c>
      <c r="AG41" s="23" t="str">
        <f ca="1">Compiler!M41</f>
        <v/>
      </c>
      <c r="AH41" s="164" t="str">
        <f ca="1">Compiler!N41</f>
        <v/>
      </c>
    </row>
    <row r="42" spans="1:34" x14ac:dyDescent="0.2">
      <c r="A42" s="5">
        <v>31</v>
      </c>
      <c r="B42" s="23" t="s">
        <v>88</v>
      </c>
      <c r="C42" s="14">
        <f>ROUND(GetItaISData!F42/1000, 3)</f>
        <v>89.585999999999999</v>
      </c>
      <c r="D42" s="14">
        <f>ROUND(GetItaISData!G42/1000, 3)</f>
        <v>125.521</v>
      </c>
      <c r="E42" s="14">
        <f>ROUND(GetItaISData!H42/1000, 3)</f>
        <v>98.483999999999995</v>
      </c>
      <c r="F42" s="14">
        <f>ROUND(GetItaISData!I42/1000, 3)</f>
        <v>69.528999999999996</v>
      </c>
      <c r="G42" s="14">
        <f>ROUND(GetItaISData!J42/1000, 3)</f>
        <v>62.21</v>
      </c>
      <c r="H42" s="14">
        <f>ROUND(GetItaISData!K42/1000, 3)</f>
        <v>67.436000000000007</v>
      </c>
      <c r="I42" s="14">
        <f>ROUND(GetItaISData!L42/1000, 3)</f>
        <v>108.992</v>
      </c>
      <c r="J42" s="14">
        <f>ROUND(GetItaISData!M42/1000, 3)</f>
        <v>175.86199999999999</v>
      </c>
      <c r="K42" s="14">
        <f>ROUND(GetItaISData!N42/1000, 3)</f>
        <v>216.642</v>
      </c>
      <c r="L42" s="14">
        <f>ROUND(GetItaISData!O42/1000, 3)</f>
        <v>157.05600000000001</v>
      </c>
      <c r="M42" s="14">
        <f>ROUND(GetItaISData!P42/1000, 3)</f>
        <v>93.18</v>
      </c>
      <c r="N42" s="14">
        <f>ROUND(GetItaISData!Q42/1000, 3)</f>
        <v>78.825000000000003</v>
      </c>
      <c r="O42" s="14">
        <f>ROUND(GetItaISData!R42/1000, 3)</f>
        <v>73.816999999999993</v>
      </c>
      <c r="P42" s="14">
        <f>ROUND(GetItaISData!S42/1000, 3)</f>
        <v>59.921999999999997</v>
      </c>
      <c r="Q42" s="14">
        <f>ROUND(GetItaISData!T42/1000, 3)</f>
        <v>50.124000000000002</v>
      </c>
      <c r="R42" s="14">
        <f>ROUND(GetItaISData!U42/1000, 3)</f>
        <v>52.204000000000001</v>
      </c>
      <c r="S42" s="14">
        <f>ROUND(GetItaISData!V42/1000, 3)</f>
        <v>51.378</v>
      </c>
      <c r="T42" s="14">
        <f>ROUND(GetItaISData!W42/1000, 3)</f>
        <v>57.506999999999998</v>
      </c>
      <c r="U42" s="14">
        <f>ROUND(GetItaISData!X42/1000, 3)</f>
        <v>73.704999999999998</v>
      </c>
      <c r="V42" s="14">
        <f>ROUND(GetItaISData!Y42/1000, 3)</f>
        <v>101.08799999999999</v>
      </c>
      <c r="W42" s="14">
        <f ca="1">Compiler!C42</f>
        <v>123.357</v>
      </c>
      <c r="X42" s="14">
        <f ca="1">Compiler!D42</f>
        <v>72.123000000000005</v>
      </c>
      <c r="Y42" s="86">
        <f ca="1">Compiler!E42</f>
        <v>0</v>
      </c>
      <c r="Z42" s="86" t="str">
        <f ca="1">Compiler!F42</f>
        <v/>
      </c>
      <c r="AA42" s="86" t="str">
        <f ca="1">Compiler!G42</f>
        <v/>
      </c>
      <c r="AB42" s="23" t="str">
        <f ca="1">Compiler!H42</f>
        <v/>
      </c>
      <c r="AC42" s="23" t="str">
        <f ca="1">Compiler!I42</f>
        <v/>
      </c>
      <c r="AD42" s="23" t="str">
        <f ca="1">Compiler!J42</f>
        <v/>
      </c>
      <c r="AE42" s="23" t="str">
        <f ca="1">Compiler!K42</f>
        <v/>
      </c>
      <c r="AF42" s="23" t="str">
        <f ca="1">Compiler!L42</f>
        <v/>
      </c>
      <c r="AG42" s="23" t="str">
        <f ca="1">Compiler!M42</f>
        <v/>
      </c>
      <c r="AH42" s="164" t="str">
        <f ca="1">Compiler!N42</f>
        <v/>
      </c>
    </row>
    <row r="43" spans="1:34" x14ac:dyDescent="0.2">
      <c r="A43" s="5">
        <v>32</v>
      </c>
      <c r="B43" s="23" t="s">
        <v>89</v>
      </c>
      <c r="C43" s="14">
        <f>ROUND(GetItaISData!F43/1000, 3)</f>
        <v>1.236</v>
      </c>
      <c r="D43" s="14">
        <f>ROUND(GetItaISData!G43/1000, 3)</f>
        <v>1.27</v>
      </c>
      <c r="E43" s="14">
        <f>ROUND(GetItaISData!H43/1000, 3)</f>
        <v>1.3109999999999999</v>
      </c>
      <c r="F43" s="14">
        <f>ROUND(GetItaISData!I43/1000, 3)</f>
        <v>1.05</v>
      </c>
      <c r="G43" s="14">
        <f>ROUND(GetItaISData!J43/1000, 3)</f>
        <v>1.083</v>
      </c>
      <c r="H43" s="14">
        <f>ROUND(GetItaISData!K43/1000, 3)</f>
        <v>1.165</v>
      </c>
      <c r="I43" s="14">
        <f>ROUND(GetItaISData!L43/1000, 3)</f>
        <v>1.1850000000000001</v>
      </c>
      <c r="J43" s="14">
        <f>ROUND(GetItaISData!M43/1000, 3)</f>
        <v>1.226</v>
      </c>
      <c r="K43" s="14">
        <f>ROUND(GetItaISData!N43/1000, 3)</f>
        <v>1.4490000000000001</v>
      </c>
      <c r="L43" s="14">
        <f>ROUND(GetItaISData!O43/1000, 3)</f>
        <v>1.5720000000000001</v>
      </c>
      <c r="M43" s="14">
        <f>ROUND(GetItaISData!P43/1000, 3)</f>
        <v>0.78100000000000003</v>
      </c>
      <c r="N43" s="14">
        <f>ROUND(GetItaISData!Q43/1000, 3)</f>
        <v>0.69899999999999995</v>
      </c>
      <c r="O43" s="14">
        <f>ROUND(GetItaISData!R43/1000, 3)</f>
        <v>0.84599999999999997</v>
      </c>
      <c r="P43" s="14">
        <f>ROUND(GetItaISData!S43/1000, 3)</f>
        <v>0.47399999999999998</v>
      </c>
      <c r="Q43" s="14">
        <f>ROUND(GetItaISData!T43/1000, 3)</f>
        <v>0.374</v>
      </c>
      <c r="R43" s="14">
        <f>ROUND(GetItaISData!U43/1000, 3)</f>
        <v>0.315</v>
      </c>
      <c r="S43" s="14">
        <f>ROUND(GetItaISData!V43/1000, 3)</f>
        <v>0.219</v>
      </c>
      <c r="T43" s="14">
        <f>ROUND(GetItaISData!W43/1000, 3)</f>
        <v>0.108</v>
      </c>
      <c r="U43" s="14">
        <f>ROUND(GetItaISData!X43/1000, 3)</f>
        <v>0.38500000000000001</v>
      </c>
      <c r="V43" s="14">
        <f>ROUND(GetItaISData!Y43/1000, 3)</f>
        <v>0.63200000000000001</v>
      </c>
      <c r="W43" s="14">
        <f ca="1">Compiler!C43</f>
        <v>0.873</v>
      </c>
      <c r="X43" s="14">
        <f ca="1">Compiler!D43</f>
        <v>0.255</v>
      </c>
      <c r="Y43" s="86">
        <f ca="1">Compiler!E43</f>
        <v>0</v>
      </c>
      <c r="Z43" s="86" t="str">
        <f ca="1">Compiler!F43</f>
        <v/>
      </c>
      <c r="AA43" s="86" t="str">
        <f ca="1">Compiler!G43</f>
        <v/>
      </c>
      <c r="AB43" s="23" t="str">
        <f ca="1">Compiler!H43</f>
        <v/>
      </c>
      <c r="AC43" s="23" t="str">
        <f ca="1">Compiler!I43</f>
        <v/>
      </c>
      <c r="AD43" s="23" t="str">
        <f ca="1">Compiler!J43</f>
        <v/>
      </c>
      <c r="AE43" s="23" t="str">
        <f ca="1">Compiler!K43</f>
        <v/>
      </c>
      <c r="AF43" s="23" t="str">
        <f ca="1">Compiler!L43</f>
        <v/>
      </c>
      <c r="AG43" s="23" t="str">
        <f ca="1">Compiler!M43</f>
        <v/>
      </c>
      <c r="AH43" s="164" t="str">
        <f ca="1">Compiler!N43</f>
        <v/>
      </c>
    </row>
    <row r="44" spans="1:34" x14ac:dyDescent="0.2">
      <c r="A44" s="5">
        <v>33</v>
      </c>
      <c r="B44" s="23" t="s">
        <v>90</v>
      </c>
      <c r="C44" s="14">
        <f>ROUND(GetItaISData!F44/1000, 3)</f>
        <v>4.2460000000000004</v>
      </c>
      <c r="D44" s="14">
        <f>ROUND(GetItaISData!G44/1000, 3)</f>
        <v>4.3949999999999996</v>
      </c>
      <c r="E44" s="14">
        <f>ROUND(GetItaISData!H44/1000, 3)</f>
        <v>4.5119999999999996</v>
      </c>
      <c r="F44" s="14">
        <f>ROUND(GetItaISData!I44/1000, 3)</f>
        <v>4.57</v>
      </c>
      <c r="G44" s="14">
        <f>ROUND(GetItaISData!J44/1000, 3)</f>
        <v>4.6710000000000003</v>
      </c>
      <c r="H44" s="14">
        <f>ROUND(GetItaISData!K44/1000, 3)</f>
        <v>4.734</v>
      </c>
      <c r="I44" s="14">
        <f>ROUND(GetItaISData!L44/1000, 3)</f>
        <v>4.7960000000000003</v>
      </c>
      <c r="J44" s="14">
        <f>ROUND(GetItaISData!M44/1000, 3)</f>
        <v>5.069</v>
      </c>
      <c r="K44" s="14">
        <f>ROUND(GetItaISData!N44/1000, 3)</f>
        <v>5.2190000000000003</v>
      </c>
      <c r="L44" s="14">
        <f>ROUND(GetItaISData!O44/1000, 3)</f>
        <v>5.3639999999999999</v>
      </c>
      <c r="M44" s="14">
        <f>ROUND(GetItaISData!P44/1000, 3)</f>
        <v>5.74</v>
      </c>
      <c r="N44" s="14">
        <f>ROUND(GetItaISData!Q44/1000, 3)</f>
        <v>5.931</v>
      </c>
      <c r="O44" s="14">
        <f>ROUND(GetItaISData!R44/1000, 3)</f>
        <v>6.1050000000000004</v>
      </c>
      <c r="P44" s="14">
        <f>ROUND(GetItaISData!S44/1000, 3)</f>
        <v>6.3019999999999996</v>
      </c>
      <c r="Q44" s="14">
        <f>ROUND(GetItaISData!T44/1000, 3)</f>
        <v>6.6130000000000004</v>
      </c>
      <c r="R44" s="14">
        <f>ROUND(GetItaISData!U44/1000, 3)</f>
        <v>6.5030000000000001</v>
      </c>
      <c r="S44" s="14">
        <f>ROUND(GetItaISData!V44/1000, 3)</f>
        <v>6.5780000000000003</v>
      </c>
      <c r="T44" s="14">
        <f>ROUND(GetItaISData!W44/1000, 3)</f>
        <v>6.3289999999999997</v>
      </c>
      <c r="U44" s="14">
        <f>ROUND(GetItaISData!X44/1000, 3)</f>
        <v>6.3470000000000004</v>
      </c>
      <c r="V44" s="14">
        <f>ROUND(GetItaISData!Y44/1000, 3)</f>
        <v>6.9409999999999998</v>
      </c>
      <c r="W44" s="14">
        <f ca="1">Compiler!C44</f>
        <v>7.1630000000000003</v>
      </c>
      <c r="X44" s="14">
        <f ca="1">Compiler!D44</f>
        <v>6.4969999999999999</v>
      </c>
      <c r="Y44" s="86">
        <f ca="1">Compiler!E44</f>
        <v>0</v>
      </c>
      <c r="Z44" s="86" t="str">
        <f ca="1">Compiler!F44</f>
        <v/>
      </c>
      <c r="AA44" s="86" t="str">
        <f ca="1">Compiler!G44</f>
        <v/>
      </c>
      <c r="AB44" s="23" t="str">
        <f ca="1">Compiler!H44</f>
        <v/>
      </c>
      <c r="AC44" s="23" t="str">
        <f ca="1">Compiler!I44</f>
        <v/>
      </c>
      <c r="AD44" s="23" t="str">
        <f ca="1">Compiler!J44</f>
        <v/>
      </c>
      <c r="AE44" s="23" t="str">
        <f ca="1">Compiler!K44</f>
        <v/>
      </c>
      <c r="AF44" s="23" t="str">
        <f ca="1">Compiler!L44</f>
        <v/>
      </c>
      <c r="AG44" s="23" t="str">
        <f ca="1">Compiler!M44</f>
        <v/>
      </c>
      <c r="AH44" s="164" t="str">
        <f ca="1">Compiler!N44</f>
        <v/>
      </c>
    </row>
    <row r="45" spans="1:34" x14ac:dyDescent="0.2">
      <c r="A45" s="5"/>
      <c r="C45" s="14"/>
      <c r="D45" s="14"/>
      <c r="E45" s="14"/>
      <c r="F45" s="14"/>
      <c r="G45" s="14"/>
      <c r="H45" s="14"/>
      <c r="I45" s="14"/>
      <c r="J45" s="14"/>
      <c r="K45" s="14"/>
      <c r="L45" s="14"/>
      <c r="M45" s="14"/>
      <c r="N45" s="14"/>
      <c r="O45" s="14"/>
      <c r="P45" s="14"/>
      <c r="Q45" s="14"/>
      <c r="R45" s="14"/>
      <c r="S45" s="14"/>
      <c r="T45" s="14"/>
      <c r="U45" s="14"/>
      <c r="V45" s="14"/>
      <c r="W45" s="14"/>
      <c r="X45" s="14"/>
      <c r="Y45" s="86"/>
      <c r="Z45" s="86"/>
      <c r="AA45" s="86"/>
      <c r="AH45" s="164"/>
    </row>
    <row r="46" spans="1:34" s="67" customFormat="1" x14ac:dyDescent="0.2">
      <c r="A46" s="5">
        <v>34</v>
      </c>
      <c r="B46" s="33" t="s">
        <v>755</v>
      </c>
      <c r="C46" s="51">
        <f>ROUND(GetItaISData!F46/1000, 3)</f>
        <v>34.384</v>
      </c>
      <c r="D46" s="51">
        <f>ROUND(GetItaISData!G46/1000, 3)</f>
        <v>37.545000000000002</v>
      </c>
      <c r="E46" s="51">
        <f>ROUND(GetItaISData!H46/1000, 3)</f>
        <v>41.41</v>
      </c>
      <c r="F46" s="51">
        <f>ROUND(GetItaISData!I46/1000, 3)</f>
        <v>53.018999999999998</v>
      </c>
      <c r="G46" s="51">
        <f>ROUND(GetItaISData!J46/1000, 3)</f>
        <v>62.030999999999999</v>
      </c>
      <c r="H46" s="51">
        <f>ROUND(GetItaISData!K46/1000, 3)</f>
        <v>60.145000000000003</v>
      </c>
      <c r="I46" s="51">
        <f>ROUND(GetItaISData!L46/1000, 3)</f>
        <v>65.355999999999995</v>
      </c>
      <c r="J46" s="51">
        <f>ROUND(GetItaISData!M46/1000, 3)</f>
        <v>70.308000000000007</v>
      </c>
      <c r="K46" s="51">
        <f>ROUND(GetItaISData!N46/1000, 3)</f>
        <v>70.182000000000002</v>
      </c>
      <c r="L46" s="51">
        <f>ROUND(GetItaISData!O46/1000, 3)</f>
        <v>84.546999999999997</v>
      </c>
      <c r="M46" s="51">
        <f>ROUND(GetItaISData!P46/1000, 3)</f>
        <v>85.155000000000001</v>
      </c>
      <c r="N46" s="51">
        <f>ROUND(GetItaISData!Q46/1000, 3)</f>
        <v>91.915000000000006</v>
      </c>
      <c r="O46" s="51">
        <f>ROUND(GetItaISData!R46/1000, 3)</f>
        <v>101.654</v>
      </c>
      <c r="P46" s="51">
        <f>ROUND(GetItaISData!S46/1000, 3)</f>
        <v>112.065</v>
      </c>
      <c r="Q46" s="51">
        <f>ROUND(GetItaISData!T46/1000, 3)</f>
        <v>125.788</v>
      </c>
      <c r="R46" s="51">
        <f>ROUND(GetItaISData!U46/1000, 3)</f>
        <v>140.58799999999999</v>
      </c>
      <c r="S46" s="51">
        <f>ROUND(GetItaISData!V46/1000, 3)</f>
        <v>132.869</v>
      </c>
      <c r="T46" s="51">
        <f>ROUND(GetItaISData!W46/1000, 3)</f>
        <v>141.13200000000001</v>
      </c>
      <c r="U46" s="51">
        <f>ROUND(GetItaISData!X46/1000, 3)</f>
        <v>160.52199999999999</v>
      </c>
      <c r="V46" s="51">
        <f>ROUND(GetItaISData!Y46/1000, 3)</f>
        <v>148.58699999999999</v>
      </c>
      <c r="W46" s="51">
        <f ca="1">Compiler!C46</f>
        <v>159.16200000000001</v>
      </c>
      <c r="X46" s="51">
        <f ca="1">Compiler!D46</f>
        <v>166.34399999999999</v>
      </c>
      <c r="Y46" s="85">
        <f ca="1">Compiler!E46</f>
        <v>0</v>
      </c>
      <c r="Z46" s="85" t="str">
        <f ca="1">Compiler!F46</f>
        <v/>
      </c>
      <c r="AA46" s="85" t="str">
        <f ca="1">Compiler!G46</f>
        <v/>
      </c>
      <c r="AB46" s="67" t="str">
        <f ca="1">Compiler!H46</f>
        <v/>
      </c>
      <c r="AC46" s="67" t="str">
        <f ca="1">Compiler!I46</f>
        <v/>
      </c>
      <c r="AD46" s="67" t="str">
        <f ca="1">Compiler!J46</f>
        <v/>
      </c>
      <c r="AE46" s="67" t="str">
        <f ca="1">Compiler!K46</f>
        <v/>
      </c>
      <c r="AF46" s="67" t="str">
        <f ca="1">Compiler!L46</f>
        <v/>
      </c>
      <c r="AG46" s="67" t="str">
        <f ca="1">Compiler!M46</f>
        <v/>
      </c>
      <c r="AH46" s="67" t="str">
        <f ca="1">Compiler!N46</f>
        <v/>
      </c>
    </row>
    <row r="47" spans="1:34" x14ac:dyDescent="0.2">
      <c r="A47" s="5"/>
      <c r="C47" s="14"/>
      <c r="D47" s="14"/>
      <c r="E47" s="14"/>
      <c r="F47" s="14"/>
      <c r="G47" s="14"/>
      <c r="H47" s="14"/>
      <c r="I47" s="14"/>
      <c r="J47" s="14"/>
      <c r="K47" s="14"/>
      <c r="L47" s="14"/>
      <c r="M47" s="14"/>
      <c r="N47" s="14"/>
      <c r="O47" s="14"/>
      <c r="P47" s="14"/>
      <c r="Q47" s="14"/>
      <c r="R47" s="14"/>
      <c r="S47" s="14"/>
      <c r="T47" s="14"/>
      <c r="U47" s="14"/>
      <c r="V47" s="14"/>
      <c r="W47" s="14"/>
      <c r="X47" s="14"/>
      <c r="Y47" s="86"/>
      <c r="Z47" s="86"/>
      <c r="AA47" s="86"/>
      <c r="AH47" s="164"/>
    </row>
    <row r="48" spans="1:34" s="67" customFormat="1" x14ac:dyDescent="0.2">
      <c r="A48" s="5">
        <v>35</v>
      </c>
      <c r="B48" s="33" t="s">
        <v>92</v>
      </c>
      <c r="C48" s="51">
        <f>ROUND(GetItaISData!F48/1000, 3)</f>
        <v>1600.0609999999999</v>
      </c>
      <c r="D48" s="51">
        <f>ROUND(GetItaISData!G48/1000, 3)</f>
        <v>1888.038</v>
      </c>
      <c r="E48" s="51">
        <f>ROUND(GetItaISData!H48/1000, 3)</f>
        <v>1762.222</v>
      </c>
      <c r="F48" s="51">
        <f>ROUND(GetItaISData!I48/1000, 3)</f>
        <v>1801.615</v>
      </c>
      <c r="G48" s="51">
        <f>ROUND(GetItaISData!J48/1000, 3)</f>
        <v>1959.4359999999999</v>
      </c>
      <c r="H48" s="51">
        <f>ROUND(GetItaISData!K48/1000, 3)</f>
        <v>2296.9940000000001</v>
      </c>
      <c r="I48" s="51">
        <f>ROUND(GetItaISData!L48/1000, 3)</f>
        <v>2642.3850000000002</v>
      </c>
      <c r="J48" s="51">
        <f>ROUND(GetItaISData!M48/1000, 3)</f>
        <v>3020.864</v>
      </c>
      <c r="K48" s="51">
        <f>ROUND(GetItaISData!N48/1000, 3)</f>
        <v>3284.4850000000001</v>
      </c>
      <c r="L48" s="51">
        <f>ROUND(GetItaISData!O48/1000, 3)</f>
        <v>3450.9</v>
      </c>
      <c r="M48" s="51">
        <f>ROUND(GetItaISData!P48/1000, 3)</f>
        <v>2710.8989999999999</v>
      </c>
      <c r="N48" s="51">
        <f>ROUND(GetItaISData!Q48/1000, 3)</f>
        <v>3119.4659999999999</v>
      </c>
      <c r="O48" s="51">
        <f>ROUND(GetItaISData!R48/1000, 3)</f>
        <v>3491.9769999999999</v>
      </c>
      <c r="P48" s="51">
        <f>ROUND(GetItaISData!S48/1000, 3)</f>
        <v>3569.3119999999999</v>
      </c>
      <c r="Q48" s="51">
        <f>ROUND(GetItaISData!T48/1000, 3)</f>
        <v>3589.9270000000001</v>
      </c>
      <c r="R48" s="51">
        <f>ROUND(GetItaISData!U48/1000, 3)</f>
        <v>3749.116</v>
      </c>
      <c r="S48" s="51">
        <f>ROUND(GetItaISData!V48/1000, 3)</f>
        <v>3646.8980000000001</v>
      </c>
      <c r="T48" s="51">
        <f>ROUND(GetItaISData!W48/1000, 3)</f>
        <v>3634.8580000000002</v>
      </c>
      <c r="U48" s="51">
        <f>ROUND(GetItaISData!X48/1000, 3)</f>
        <v>3910.05</v>
      </c>
      <c r="V48" s="51">
        <f>ROUND(GetItaISData!Y48/1000, 3)</f>
        <v>4231.8779999999997</v>
      </c>
      <c r="W48" s="51">
        <f ca="1">Compiler!C48</f>
        <v>4284.6040000000003</v>
      </c>
      <c r="X48" s="51">
        <f ca="1">Compiler!D48</f>
        <v>3874.7370000000001</v>
      </c>
      <c r="Y48" s="85">
        <f ca="1">Compiler!E48</f>
        <v>0</v>
      </c>
      <c r="Z48" s="85" t="str">
        <f ca="1">Compiler!F48</f>
        <v/>
      </c>
      <c r="AA48" s="85" t="str">
        <f ca="1">Compiler!G48</f>
        <v/>
      </c>
      <c r="AB48" s="67" t="str">
        <f ca="1">Compiler!H48</f>
        <v/>
      </c>
      <c r="AC48" s="67" t="str">
        <f ca="1">Compiler!I48</f>
        <v/>
      </c>
      <c r="AD48" s="67" t="str">
        <f ca="1">Compiler!J48</f>
        <v/>
      </c>
      <c r="AE48" s="67" t="str">
        <f ca="1">Compiler!K48</f>
        <v/>
      </c>
      <c r="AF48" s="67" t="str">
        <f ca="1">Compiler!L48</f>
        <v/>
      </c>
      <c r="AG48" s="67" t="str">
        <f ca="1">Compiler!M48</f>
        <v/>
      </c>
      <c r="AH48" s="67" t="str">
        <f ca="1">Compiler!N48</f>
        <v/>
      </c>
    </row>
    <row r="49" spans="1:34" x14ac:dyDescent="0.2">
      <c r="A49" s="5">
        <v>36</v>
      </c>
      <c r="B49" s="3" t="s">
        <v>660</v>
      </c>
      <c r="C49" s="14">
        <f>ROUND(GetItaISData!F49/1000, 3)</f>
        <v>4.8049999999999997</v>
      </c>
      <c r="D49" s="14">
        <f>ROUND(GetItaISData!G49/1000, 3)</f>
        <v>6.2270000000000003</v>
      </c>
      <c r="E49" s="14">
        <f>ROUND(GetItaISData!H49/1000, 3)</f>
        <v>5.6879999999999997</v>
      </c>
      <c r="F49" s="14">
        <f>ROUND(GetItaISData!I49/1000, 3)</f>
        <v>4.7389999999999999</v>
      </c>
      <c r="G49" s="14">
        <f>ROUND(GetItaISData!J49/1000, 3)</f>
        <v>4.2430000000000003</v>
      </c>
      <c r="H49" s="14">
        <f>ROUND(GetItaISData!K49/1000, 3)</f>
        <v>4.7160000000000002</v>
      </c>
      <c r="I49" s="14">
        <f>ROUND(GetItaISData!L49/1000, 3)</f>
        <v>6.5259999999999998</v>
      </c>
      <c r="J49" s="14">
        <f>ROUND(GetItaISData!M49/1000, 3)</f>
        <v>8.4190000000000005</v>
      </c>
      <c r="K49" s="14">
        <f>ROUND(GetItaISData!N49/1000, 3)</f>
        <v>10.087</v>
      </c>
      <c r="L49" s="14">
        <f>ROUND(GetItaISData!O49/1000, 3)</f>
        <v>9.6259999999999994</v>
      </c>
      <c r="M49" s="14">
        <f>ROUND(GetItaISData!P49/1000, 3)</f>
        <v>7.7809999999999997</v>
      </c>
      <c r="N49" s="14">
        <f>ROUND(GetItaISData!Q49/1000, 3)</f>
        <v>6.867</v>
      </c>
      <c r="O49" s="14">
        <f>ROUND(GetItaISData!R49/1000, 3)</f>
        <v>6.6870000000000003</v>
      </c>
      <c r="P49" s="14">
        <f>ROUND(GetItaISData!S49/1000, 3)</f>
        <v>6.5570000000000004</v>
      </c>
      <c r="Q49" s="14">
        <f>ROUND(GetItaISData!T49/1000, 3)</f>
        <v>8.8160000000000007</v>
      </c>
      <c r="R49" s="14">
        <f>ROUND(GetItaISData!U49/1000, 3)</f>
        <v>10.289</v>
      </c>
      <c r="S49" s="14">
        <f>ROUND(GetItaISData!V49/1000, 3)</f>
        <v>11.455</v>
      </c>
      <c r="T49" s="14">
        <f>ROUND(GetItaISData!W49/1000, 3)</f>
        <v>15.401</v>
      </c>
      <c r="U49" s="14">
        <f>ROUND(GetItaISData!X49/1000, 3)</f>
        <v>16.734999999999999</v>
      </c>
      <c r="V49" s="14">
        <f>ROUND(GetItaISData!Y49/1000, 3)</f>
        <v>18.838999999999999</v>
      </c>
      <c r="W49" s="14">
        <f ca="1">Compiler!C49</f>
        <v>19.989000000000001</v>
      </c>
      <c r="X49" s="14">
        <f ca="1">Compiler!D49</f>
        <v>13.817</v>
      </c>
      <c r="Y49" s="86">
        <f ca="1">Compiler!E49</f>
        <v>0</v>
      </c>
      <c r="Z49" s="86" t="str">
        <f ca="1">Compiler!F49</f>
        <v/>
      </c>
      <c r="AA49" s="86" t="str">
        <f ca="1">Compiler!G49</f>
        <v/>
      </c>
      <c r="AB49" s="23" t="str">
        <f ca="1">Compiler!H49</f>
        <v/>
      </c>
      <c r="AC49" s="23" t="str">
        <f ca="1">Compiler!I49</f>
        <v/>
      </c>
      <c r="AD49" s="23" t="str">
        <f ca="1">Compiler!J49</f>
        <v/>
      </c>
      <c r="AE49" s="23" t="str">
        <f ca="1">Compiler!K49</f>
        <v/>
      </c>
      <c r="AF49" s="23" t="str">
        <f ca="1">Compiler!L49</f>
        <v/>
      </c>
      <c r="AG49" s="23" t="str">
        <f ca="1">Compiler!M49</f>
        <v/>
      </c>
      <c r="AH49" s="164" t="str">
        <f ca="1">Compiler!N49</f>
        <v/>
      </c>
    </row>
    <row r="50" spans="1:34" s="67" customFormat="1" x14ac:dyDescent="0.2">
      <c r="A50" s="5">
        <v>37</v>
      </c>
      <c r="B50" s="33" t="s">
        <v>661</v>
      </c>
      <c r="C50" s="51">
        <f>C48-C49</f>
        <v>1595.2559999999999</v>
      </c>
      <c r="D50" s="51">
        <f t="shared" ref="D50:V50" si="22">D48-D49</f>
        <v>1881.8109999999999</v>
      </c>
      <c r="E50" s="51">
        <f t="shared" si="22"/>
        <v>1756.5339999999999</v>
      </c>
      <c r="F50" s="51">
        <f t="shared" si="22"/>
        <v>1796.876</v>
      </c>
      <c r="G50" s="51">
        <f t="shared" si="22"/>
        <v>1955.193</v>
      </c>
      <c r="H50" s="51">
        <f t="shared" si="22"/>
        <v>2292.2780000000002</v>
      </c>
      <c r="I50" s="51">
        <f t="shared" si="22"/>
        <v>2635.8590000000004</v>
      </c>
      <c r="J50" s="51">
        <f t="shared" si="22"/>
        <v>3012.4450000000002</v>
      </c>
      <c r="K50" s="51">
        <f t="shared" si="22"/>
        <v>3274.3980000000001</v>
      </c>
      <c r="L50" s="51">
        <f t="shared" si="22"/>
        <v>3441.2739999999999</v>
      </c>
      <c r="M50" s="51">
        <f t="shared" si="22"/>
        <v>2703.1179999999999</v>
      </c>
      <c r="N50" s="51">
        <f t="shared" si="22"/>
        <v>3112.5989999999997</v>
      </c>
      <c r="O50" s="51">
        <f t="shared" si="22"/>
        <v>3485.29</v>
      </c>
      <c r="P50" s="51">
        <f t="shared" si="22"/>
        <v>3562.7550000000001</v>
      </c>
      <c r="Q50" s="51">
        <f t="shared" si="22"/>
        <v>3581.1110000000003</v>
      </c>
      <c r="R50" s="51">
        <f t="shared" si="22"/>
        <v>3738.8269999999998</v>
      </c>
      <c r="S50" s="51">
        <f t="shared" si="22"/>
        <v>3635.4430000000002</v>
      </c>
      <c r="T50" s="51">
        <f t="shared" si="22"/>
        <v>3619.4570000000003</v>
      </c>
      <c r="U50" s="51">
        <f t="shared" si="22"/>
        <v>3893.3150000000001</v>
      </c>
      <c r="V50" s="51">
        <f t="shared" si="22"/>
        <v>4213.0389999999998</v>
      </c>
      <c r="W50" s="51">
        <f ca="1">Compiler!C50</f>
        <v>4264.6150000000007</v>
      </c>
      <c r="X50" s="51">
        <f ca="1">Compiler!D50</f>
        <v>3860.92</v>
      </c>
      <c r="Y50" s="85">
        <f ca="1">Compiler!E50</f>
        <v>0</v>
      </c>
      <c r="Z50" s="85" t="str">
        <f ca="1">Compiler!F50</f>
        <v/>
      </c>
      <c r="AA50" s="85" t="str">
        <f ca="1">Compiler!G50</f>
        <v/>
      </c>
      <c r="AB50" s="67" t="str">
        <f ca="1">Compiler!H50</f>
        <v/>
      </c>
      <c r="AC50" s="67" t="str">
        <f ca="1">Compiler!I50</f>
        <v/>
      </c>
      <c r="AD50" s="67" t="str">
        <f ca="1">Compiler!J50</f>
        <v/>
      </c>
      <c r="AE50" s="67" t="str">
        <f ca="1">Compiler!K50</f>
        <v/>
      </c>
      <c r="AF50" s="67" t="str">
        <f ca="1">Compiler!L50</f>
        <v/>
      </c>
      <c r="AG50" s="67" t="str">
        <f ca="1">Compiler!M50</f>
        <v/>
      </c>
      <c r="AH50" s="67" t="str">
        <f ca="1">Compiler!N50</f>
        <v/>
      </c>
    </row>
    <row r="51" spans="1:34" x14ac:dyDescent="0.2">
      <c r="A51" s="5"/>
      <c r="B51" s="3"/>
      <c r="C51" s="14"/>
      <c r="D51" s="14"/>
      <c r="E51" s="14"/>
      <c r="F51" s="14"/>
      <c r="G51" s="14"/>
      <c r="H51" s="14"/>
      <c r="I51" s="14"/>
      <c r="J51" s="14"/>
      <c r="K51" s="14"/>
      <c r="L51" s="14"/>
      <c r="M51" s="14"/>
      <c r="N51" s="14"/>
      <c r="O51" s="14"/>
      <c r="P51" s="14"/>
      <c r="Q51" s="14"/>
      <c r="R51" s="14"/>
      <c r="S51" s="14"/>
      <c r="T51" s="14"/>
      <c r="U51" s="14"/>
      <c r="V51" s="14"/>
      <c r="W51" s="14"/>
      <c r="X51" s="14"/>
      <c r="Y51" s="86"/>
      <c r="Z51" s="86"/>
      <c r="AA51" s="86"/>
      <c r="AH51" s="164"/>
    </row>
    <row r="52" spans="1:34" s="67" customFormat="1" x14ac:dyDescent="0.2">
      <c r="A52" s="5">
        <v>38</v>
      </c>
      <c r="B52" s="33" t="s">
        <v>38</v>
      </c>
      <c r="C52" s="51">
        <f>C54+C70</f>
        <v>1285.4580000000001</v>
      </c>
      <c r="D52" s="51">
        <f t="shared" ref="D52:V52" si="23">D54+D70</f>
        <v>1508.6690000000001</v>
      </c>
      <c r="E52" s="51">
        <f t="shared" si="23"/>
        <v>1389.579</v>
      </c>
      <c r="F52" s="51">
        <f t="shared" si="23"/>
        <v>1451.6009999999999</v>
      </c>
      <c r="G52" s="51">
        <f t="shared" si="23"/>
        <v>1603.943</v>
      </c>
      <c r="H52" s="51">
        <f t="shared" si="23"/>
        <v>1884.5120000000002</v>
      </c>
      <c r="I52" s="51">
        <f t="shared" si="23"/>
        <v>2133.4650000000001</v>
      </c>
      <c r="J52" s="51">
        <f t="shared" si="23"/>
        <v>2382.4690000000001</v>
      </c>
      <c r="K52" s="51">
        <f t="shared" si="23"/>
        <v>2504.5340000000001</v>
      </c>
      <c r="L52" s="51">
        <f t="shared" si="23"/>
        <v>2699.7400000000002</v>
      </c>
      <c r="M52" s="51">
        <f t="shared" si="23"/>
        <v>2099.6860000000001</v>
      </c>
      <c r="N52" s="51">
        <f t="shared" si="23"/>
        <v>2532.991</v>
      </c>
      <c r="O52" s="51">
        <f t="shared" si="23"/>
        <v>2876.3360000000002</v>
      </c>
      <c r="P52" s="51">
        <f t="shared" si="23"/>
        <v>2946.1210000000001</v>
      </c>
      <c r="Q52" s="51">
        <f t="shared" si="23"/>
        <v>2944.0969999999998</v>
      </c>
      <c r="R52" s="51">
        <f t="shared" si="23"/>
        <v>3064.1129999999998</v>
      </c>
      <c r="S52" s="51">
        <f t="shared" si="23"/>
        <v>2937.6109999999999</v>
      </c>
      <c r="T52" s="51">
        <f t="shared" si="23"/>
        <v>2882.011</v>
      </c>
      <c r="U52" s="51">
        <f t="shared" si="23"/>
        <v>3096.2649999999999</v>
      </c>
      <c r="V52" s="51">
        <f t="shared" si="23"/>
        <v>3336.0550000000003</v>
      </c>
      <c r="W52" s="51">
        <f ca="1">Compiler!C52</f>
        <v>3317.5970000000002</v>
      </c>
      <c r="X52" s="51">
        <f ca="1">Compiler!D52</f>
        <v>2976.5039999999999</v>
      </c>
      <c r="Y52" s="85">
        <f ca="1">Compiler!E52</f>
        <v>0</v>
      </c>
      <c r="Z52" s="85" t="str">
        <f ca="1">Compiler!F52</f>
        <v/>
      </c>
      <c r="AA52" s="85" t="str">
        <f ca="1">Compiler!G52</f>
        <v/>
      </c>
      <c r="AB52" s="67" t="str">
        <f ca="1">Compiler!H52</f>
        <v/>
      </c>
      <c r="AC52" s="67" t="str">
        <f ca="1">Compiler!I52</f>
        <v/>
      </c>
      <c r="AD52" s="67" t="str">
        <f ca="1">Compiler!J52</f>
        <v/>
      </c>
      <c r="AE52" s="67" t="str">
        <f ca="1">Compiler!K52</f>
        <v/>
      </c>
      <c r="AF52" s="67" t="str">
        <f ca="1">Compiler!L52</f>
        <v/>
      </c>
      <c r="AG52" s="67" t="str">
        <f ca="1">Compiler!M52</f>
        <v/>
      </c>
      <c r="AH52" s="67" t="str">
        <f ca="1">Compiler!N52</f>
        <v/>
      </c>
    </row>
    <row r="53" spans="1:34" x14ac:dyDescent="0.2">
      <c r="A53" s="5"/>
      <c r="B53" s="3"/>
      <c r="C53" s="14"/>
      <c r="D53" s="14"/>
      <c r="E53" s="14"/>
      <c r="F53" s="14"/>
      <c r="G53" s="14"/>
      <c r="H53" s="14"/>
      <c r="I53" s="14"/>
      <c r="J53" s="14"/>
      <c r="K53" s="14"/>
      <c r="L53" s="14"/>
      <c r="M53" s="14"/>
      <c r="N53" s="14"/>
      <c r="O53" s="14"/>
      <c r="P53" s="14"/>
      <c r="Q53" s="14"/>
      <c r="R53" s="14"/>
      <c r="S53" s="14"/>
      <c r="T53" s="14"/>
      <c r="U53" s="14"/>
      <c r="V53" s="14"/>
      <c r="W53" s="14"/>
      <c r="X53" s="14"/>
      <c r="Y53" s="86"/>
      <c r="Z53" s="86"/>
      <c r="AA53" s="86"/>
      <c r="AH53" s="164"/>
    </row>
    <row r="54" spans="1:34" s="67" customFormat="1" x14ac:dyDescent="0.2">
      <c r="A54" s="5">
        <v>39</v>
      </c>
      <c r="B54" s="33" t="s">
        <v>93</v>
      </c>
      <c r="C54" s="51">
        <f>ROUND(GetItaISData!F54/1000, 3)</f>
        <v>1232.335</v>
      </c>
      <c r="D54" s="51">
        <f>ROUND(GetItaISData!G54/1000, 3)</f>
        <v>1452.65</v>
      </c>
      <c r="E54" s="51">
        <f>ROUND(GetItaISData!H54/1000, 3)</f>
        <v>1375.739</v>
      </c>
      <c r="F54" s="51">
        <f>ROUND(GetItaISData!I54/1000, 3)</f>
        <v>1406.7619999999999</v>
      </c>
      <c r="G54" s="51">
        <f>ROUND(GetItaISData!J54/1000, 3)</f>
        <v>1524.4290000000001</v>
      </c>
      <c r="H54" s="51">
        <f>ROUND(GetItaISData!K54/1000, 3)</f>
        <v>1778.9580000000001</v>
      </c>
      <c r="I54" s="51">
        <f>ROUND(GetItaISData!L54/1000, 3)</f>
        <v>2008.0450000000001</v>
      </c>
      <c r="J54" s="51">
        <f>ROUND(GetItaISData!M54/1000, 3)</f>
        <v>2227.5230000000001</v>
      </c>
      <c r="K54" s="51">
        <f>ROUND(GetItaISData!N54/1000, 3)</f>
        <v>2371.8110000000001</v>
      </c>
      <c r="L54" s="51">
        <f>ROUND(GetItaISData!O54/1000, 3)</f>
        <v>2561.9360000000001</v>
      </c>
      <c r="M54" s="51">
        <f>ROUND(GetItaISData!P54/1000, 3)</f>
        <v>1987.5630000000001</v>
      </c>
      <c r="N54" s="51">
        <f>ROUND(GetItaISData!Q54/1000, 3)</f>
        <v>2375.4070000000002</v>
      </c>
      <c r="O54" s="51">
        <f>ROUND(GetItaISData!R54/1000, 3)</f>
        <v>2698.0740000000001</v>
      </c>
      <c r="P54" s="51">
        <f>ROUND(GetItaISData!S54/1000, 3)</f>
        <v>2773.3589999999999</v>
      </c>
      <c r="Q54" s="51">
        <f>ROUND(GetItaISData!T54/1000, 3)</f>
        <v>2759.982</v>
      </c>
      <c r="R54" s="51">
        <f>ROUND(GetItaISData!U54/1000, 3)</f>
        <v>2876.5659999999998</v>
      </c>
      <c r="S54" s="51">
        <f>ROUND(GetItaISData!V54/1000, 3)</f>
        <v>2771.462</v>
      </c>
      <c r="T54" s="51">
        <f>ROUND(GetItaISData!W54/1000, 3)</f>
        <v>2719.8119999999999</v>
      </c>
      <c r="U54" s="51">
        <f>ROUND(GetItaISData!X54/1000, 3)</f>
        <v>2903.5169999999998</v>
      </c>
      <c r="V54" s="51">
        <f>ROUND(GetItaISData!Y54/1000, 3)</f>
        <v>3119.5880000000002</v>
      </c>
      <c r="W54" s="51">
        <f ca="1">Compiler!C54</f>
        <v>3104.7080000000001</v>
      </c>
      <c r="X54" s="51">
        <f ca="1">Compiler!D54</f>
        <v>2811.125</v>
      </c>
      <c r="Y54" s="85">
        <f ca="1">Compiler!E54</f>
        <v>0</v>
      </c>
      <c r="Z54" s="85" t="str">
        <f ca="1">Compiler!F54</f>
        <v/>
      </c>
      <c r="AA54" s="85" t="str">
        <f ca="1">Compiler!G54</f>
        <v/>
      </c>
      <c r="AB54" s="67" t="str">
        <f ca="1">Compiler!H54</f>
        <v/>
      </c>
      <c r="AC54" s="67" t="str">
        <f ca="1">Compiler!I54</f>
        <v/>
      </c>
      <c r="AD54" s="67" t="str">
        <f ca="1">Compiler!J54</f>
        <v/>
      </c>
      <c r="AE54" s="67" t="str">
        <f ca="1">Compiler!K54</f>
        <v/>
      </c>
      <c r="AF54" s="67" t="str">
        <f ca="1">Compiler!L54</f>
        <v/>
      </c>
      <c r="AG54" s="67" t="str">
        <f ca="1">Compiler!M54</f>
        <v/>
      </c>
      <c r="AH54" s="67" t="str">
        <f ca="1">Compiler!N54</f>
        <v/>
      </c>
    </row>
    <row r="55" spans="1:34" x14ac:dyDescent="0.2">
      <c r="A55" s="5">
        <v>40</v>
      </c>
      <c r="B55" s="34" t="s">
        <v>94</v>
      </c>
      <c r="C55" s="14">
        <f>ROUND(GetItaISData!F55/1000, 3)</f>
        <v>1035.5920000000001</v>
      </c>
      <c r="D55" s="14">
        <f>ROUND(GetItaISData!G55/1000, 3)</f>
        <v>1231.722</v>
      </c>
      <c r="E55" s="14">
        <f>ROUND(GetItaISData!H55/1000, 3)</f>
        <v>1153.701</v>
      </c>
      <c r="F55" s="14">
        <f>ROUND(GetItaISData!I55/1000, 3)</f>
        <v>1173.2809999999999</v>
      </c>
      <c r="G55" s="14">
        <f>ROUND(GetItaISData!J55/1000, 3)</f>
        <v>1272.0889999999999</v>
      </c>
      <c r="H55" s="14">
        <f>ROUND(GetItaISData!K55/1000, 3)</f>
        <v>1488.3489999999999</v>
      </c>
      <c r="I55" s="14">
        <f>ROUND(GetItaISData!L55/1000, 3)</f>
        <v>1695.82</v>
      </c>
      <c r="J55" s="14">
        <f>ROUND(GetItaISData!M55/1000, 3)</f>
        <v>1878.194</v>
      </c>
      <c r="K55" s="14">
        <f>ROUND(GetItaISData!N55/1000, 3)</f>
        <v>1986.347</v>
      </c>
      <c r="L55" s="14">
        <f>ROUND(GetItaISData!O55/1000, 3)</f>
        <v>2141.2869999999998</v>
      </c>
      <c r="M55" s="14">
        <f>ROUND(GetItaISData!P55/1000, 3)</f>
        <v>1580.0250000000001</v>
      </c>
      <c r="N55" s="14">
        <f>ROUND(GetItaISData!Q55/1000, 3)</f>
        <v>1938.95</v>
      </c>
      <c r="O55" s="14">
        <f>ROUND(GetItaISData!R55/1000, 3)</f>
        <v>2239.886</v>
      </c>
      <c r="P55" s="14">
        <f>ROUND(GetItaISData!S55/1000, 3)</f>
        <v>2303.7489999999998</v>
      </c>
      <c r="Q55" s="14">
        <f>ROUND(GetItaISData!T55/1000, 3)</f>
        <v>2294.2469999999998</v>
      </c>
      <c r="R55" s="14">
        <f>ROUND(GetItaISData!U55/1000, 3)</f>
        <v>2385.48</v>
      </c>
      <c r="S55" s="14">
        <f>ROUND(GetItaISData!V55/1000, 3)</f>
        <v>2273.2489999999998</v>
      </c>
      <c r="T55" s="14">
        <f>ROUND(GetItaISData!W55/1000, 3)</f>
        <v>2207.1950000000002</v>
      </c>
      <c r="U55" s="14">
        <f>ROUND(GetItaISData!X55/1000, 3)</f>
        <v>2356.3449999999998</v>
      </c>
      <c r="V55" s="14">
        <f>ROUND(GetItaISData!Y55/1000, 3)</f>
        <v>2555.6619999999998</v>
      </c>
      <c r="W55" s="14">
        <f ca="1">Compiler!C55</f>
        <v>2513.587</v>
      </c>
      <c r="X55" s="14">
        <f ca="1">Compiler!D55</f>
        <v>2350.8249999999998</v>
      </c>
      <c r="Y55" s="86">
        <f ca="1">Compiler!E55</f>
        <v>0</v>
      </c>
      <c r="Z55" s="86" t="str">
        <f ca="1">Compiler!F55</f>
        <v/>
      </c>
      <c r="AA55" s="86" t="str">
        <f ca="1">Compiler!G55</f>
        <v/>
      </c>
      <c r="AB55" s="23" t="str">
        <f ca="1">Compiler!H55</f>
        <v/>
      </c>
      <c r="AC55" s="23" t="str">
        <f ca="1">Compiler!I55</f>
        <v/>
      </c>
      <c r="AD55" s="23" t="str">
        <f ca="1">Compiler!J55</f>
        <v/>
      </c>
      <c r="AE55" s="23" t="str">
        <f ca="1">Compiler!K55</f>
        <v/>
      </c>
      <c r="AF55" s="23" t="str">
        <f ca="1">Compiler!L55</f>
        <v/>
      </c>
      <c r="AG55" s="23" t="str">
        <f ca="1">Compiler!M55</f>
        <v/>
      </c>
      <c r="AH55" s="164" t="str">
        <f ca="1">Compiler!N55</f>
        <v/>
      </c>
    </row>
    <row r="56" spans="1:34" x14ac:dyDescent="0.2">
      <c r="A56" s="5">
        <v>41</v>
      </c>
      <c r="B56" s="23" t="s">
        <v>95</v>
      </c>
      <c r="C56" s="14">
        <f>ROUND(GetItaISData!F56/1000, 3)</f>
        <v>196.74199999999999</v>
      </c>
      <c r="D56" s="14">
        <f>ROUND(GetItaISData!G56/1000, 3)</f>
        <v>220.92699999999999</v>
      </c>
      <c r="E56" s="14">
        <f>ROUND(GetItaISData!H56/1000, 3)</f>
        <v>222.03899999999999</v>
      </c>
      <c r="F56" s="14">
        <f>ROUND(GetItaISData!I56/1000, 3)</f>
        <v>233.48</v>
      </c>
      <c r="G56" s="14">
        <f>ROUND(GetItaISData!J56/1000, 3)</f>
        <v>252.34</v>
      </c>
      <c r="H56" s="14">
        <f>ROUND(GetItaISData!K56/1000, 3)</f>
        <v>290.60899999999998</v>
      </c>
      <c r="I56" s="14">
        <f>ROUND(GetItaISData!L56/1000, 3)</f>
        <v>312.22500000000002</v>
      </c>
      <c r="J56" s="14">
        <f>ROUND(GetItaISData!M56/1000, 3)</f>
        <v>349.32900000000001</v>
      </c>
      <c r="K56" s="14">
        <f>ROUND(GetItaISData!N56/1000, 3)</f>
        <v>385.464</v>
      </c>
      <c r="L56" s="14">
        <f>ROUND(GetItaISData!O56/1000, 3)</f>
        <v>420.65</v>
      </c>
      <c r="M56" s="14">
        <f>ROUND(GetItaISData!P56/1000, 3)</f>
        <v>407.53800000000001</v>
      </c>
      <c r="N56" s="14">
        <f>ROUND(GetItaISData!Q56/1000, 3)</f>
        <v>436.45600000000002</v>
      </c>
      <c r="O56" s="14">
        <f>ROUND(GetItaISData!R56/1000, 3)</f>
        <v>458.18799999999999</v>
      </c>
      <c r="P56" s="14">
        <f>ROUND(GetItaISData!S56/1000, 3)</f>
        <v>469.61</v>
      </c>
      <c r="Q56" s="14">
        <f>ROUND(GetItaISData!T56/1000, 3)</f>
        <v>465.73599999999999</v>
      </c>
      <c r="R56" s="14">
        <f>ROUND(GetItaISData!U56/1000, 3)</f>
        <v>491.08600000000001</v>
      </c>
      <c r="S56" s="14">
        <f>ROUND(GetItaISData!V56/1000, 3)</f>
        <v>498.21300000000002</v>
      </c>
      <c r="T56" s="14">
        <f>ROUND(GetItaISData!W56/1000, 3)</f>
        <v>512.61699999999996</v>
      </c>
      <c r="U56" s="14">
        <f>ROUND(GetItaISData!X56/1000, 3)</f>
        <v>547.17200000000003</v>
      </c>
      <c r="V56" s="14">
        <f>ROUND(GetItaISData!Y56/1000, 3)</f>
        <v>563.92600000000004</v>
      </c>
      <c r="W56" s="14">
        <f ca="1">Compiler!C56</f>
        <v>591.12099999999998</v>
      </c>
      <c r="X56" s="14">
        <f ca="1">Compiler!D56</f>
        <v>460.30099999999999</v>
      </c>
      <c r="Y56" s="86">
        <f ca="1">Compiler!E56</f>
        <v>0</v>
      </c>
      <c r="Z56" s="86" t="str">
        <f ca="1">Compiler!F56</f>
        <v/>
      </c>
      <c r="AA56" s="86" t="str">
        <f ca="1">Compiler!G56</f>
        <v/>
      </c>
      <c r="AB56" s="23" t="str">
        <f ca="1">Compiler!H56</f>
        <v/>
      </c>
      <c r="AC56" s="23" t="str">
        <f ca="1">Compiler!I56</f>
        <v/>
      </c>
      <c r="AD56" s="23" t="str">
        <f ca="1">Compiler!J56</f>
        <v/>
      </c>
      <c r="AE56" s="23" t="str">
        <f ca="1">Compiler!K56</f>
        <v/>
      </c>
      <c r="AF56" s="23" t="str">
        <f ca="1">Compiler!L56</f>
        <v/>
      </c>
      <c r="AG56" s="23" t="str">
        <f ca="1">Compiler!M56</f>
        <v/>
      </c>
      <c r="AH56" s="164" t="str">
        <f ca="1">Compiler!N56</f>
        <v/>
      </c>
    </row>
    <row r="57" spans="1:34" x14ac:dyDescent="0.2">
      <c r="A57" s="5">
        <v>42</v>
      </c>
      <c r="B57" s="23" t="s">
        <v>13</v>
      </c>
      <c r="C57" s="14">
        <f>C54-C60</f>
        <v>799.53300000000013</v>
      </c>
      <c r="D57" s="14">
        <f t="shared" ref="D57:V59" si="24">D54-D60</f>
        <v>947.68000000000006</v>
      </c>
      <c r="E57" s="14">
        <f t="shared" si="24"/>
        <v>885.64599999999996</v>
      </c>
      <c r="F57" s="14">
        <f t="shared" si="24"/>
        <v>901.70799999999986</v>
      </c>
      <c r="G57" s="14">
        <f t="shared" si="24"/>
        <v>984.56400000000008</v>
      </c>
      <c r="H57" s="14">
        <f t="shared" si="24"/>
        <v>1175.643</v>
      </c>
      <c r="I57" s="14">
        <f t="shared" si="24"/>
        <v>1333.8070000000002</v>
      </c>
      <c r="J57" s="14">
        <f t="shared" si="24"/>
        <v>1500.4190000000001</v>
      </c>
      <c r="K57" s="14">
        <f t="shared" si="24"/>
        <v>1588.1190000000001</v>
      </c>
      <c r="L57" s="14">
        <f t="shared" si="24"/>
        <v>1730.9790000000003</v>
      </c>
      <c r="M57" s="14">
        <f t="shared" si="24"/>
        <v>1253.93</v>
      </c>
      <c r="N57" s="14">
        <f t="shared" si="24"/>
        <v>1574.721</v>
      </c>
      <c r="O57" s="14">
        <f t="shared" si="24"/>
        <v>1799.335</v>
      </c>
      <c r="P57" s="14">
        <f t="shared" si="24"/>
        <v>1829.942</v>
      </c>
      <c r="Q57" s="14">
        <f t="shared" si="24"/>
        <v>1779.4380000000001</v>
      </c>
      <c r="R57" s="14">
        <f t="shared" si="24"/>
        <v>1837.2699999999998</v>
      </c>
      <c r="S57" s="14">
        <f t="shared" si="24"/>
        <v>1751.471</v>
      </c>
      <c r="T57" s="14">
        <f t="shared" si="24"/>
        <v>1712.721</v>
      </c>
      <c r="U57" s="14">
        <f t="shared" si="24"/>
        <v>1872.1539999999998</v>
      </c>
      <c r="V57" s="14">
        <f t="shared" si="24"/>
        <v>2000.6450000000002</v>
      </c>
      <c r="W57" s="14">
        <f ca="1">Compiler!C57</f>
        <v>1985.653</v>
      </c>
      <c r="X57" s="14" t="str">
        <f ca="1">Compiler!D57</f>
        <v>n.a.</v>
      </c>
      <c r="Y57" s="86" t="str">
        <f ca="1">Compiler!E57</f>
        <v>n.a.</v>
      </c>
      <c r="Z57" s="86" t="str">
        <f ca="1">Compiler!F57</f>
        <v/>
      </c>
      <c r="AA57" s="86" t="str">
        <f ca="1">Compiler!G57</f>
        <v/>
      </c>
      <c r="AB57" s="23" t="str">
        <f ca="1">Compiler!H57</f>
        <v/>
      </c>
      <c r="AC57" s="23" t="str">
        <f ca="1">Compiler!I57</f>
        <v/>
      </c>
      <c r="AD57" s="23" t="str">
        <f ca="1">Compiler!J57</f>
        <v/>
      </c>
      <c r="AE57" s="23" t="str">
        <f ca="1">Compiler!K57</f>
        <v/>
      </c>
      <c r="AF57" s="23" t="str">
        <f ca="1">Compiler!L57</f>
        <v/>
      </c>
      <c r="AG57" s="23" t="str">
        <f ca="1">Compiler!M57</f>
        <v/>
      </c>
      <c r="AH57" s="164" t="str">
        <f ca="1">Compiler!N57</f>
        <v/>
      </c>
    </row>
    <row r="58" spans="1:34" ht="14.25" x14ac:dyDescent="0.2">
      <c r="A58" s="5">
        <v>43</v>
      </c>
      <c r="B58" s="23" t="s">
        <v>670</v>
      </c>
      <c r="C58" s="14">
        <f>C55-C61</f>
        <v>638.74500000000012</v>
      </c>
      <c r="D58" s="14">
        <f t="shared" si="24"/>
        <v>766.97399999999993</v>
      </c>
      <c r="E58" s="14">
        <f t="shared" si="24"/>
        <v>705.07299999999998</v>
      </c>
      <c r="F58" s="14">
        <f t="shared" si="24"/>
        <v>713.52199999999993</v>
      </c>
      <c r="G58" s="14">
        <f t="shared" si="24"/>
        <v>779.65699999999993</v>
      </c>
      <c r="H58" s="14">
        <f t="shared" si="24"/>
        <v>936.80599999999993</v>
      </c>
      <c r="I58" s="14">
        <f t="shared" si="24"/>
        <v>1080.8389999999999</v>
      </c>
      <c r="J58" s="14">
        <f t="shared" si="24"/>
        <v>1219.1299999999999</v>
      </c>
      <c r="K58" s="14">
        <f t="shared" si="24"/>
        <v>1279.82</v>
      </c>
      <c r="L58" s="14">
        <f t="shared" si="24"/>
        <v>1398.2689999999998</v>
      </c>
      <c r="M58" s="14">
        <f t="shared" si="24"/>
        <v>936.78000000000009</v>
      </c>
      <c r="N58" s="14">
        <f t="shared" si="24"/>
        <v>1237.3150000000001</v>
      </c>
      <c r="O58" s="14">
        <f t="shared" si="24"/>
        <v>1455.71</v>
      </c>
      <c r="P58" s="14">
        <f t="shared" si="24"/>
        <v>1481.4229999999998</v>
      </c>
      <c r="Q58" s="14">
        <f t="shared" si="24"/>
        <v>1445.8979999999999</v>
      </c>
      <c r="R58" s="14">
        <f t="shared" si="24"/>
        <v>1489.3689999999999</v>
      </c>
      <c r="S58" s="14">
        <f t="shared" si="24"/>
        <v>1402.5569999999998</v>
      </c>
      <c r="T58" s="14">
        <f t="shared" si="24"/>
        <v>1359.8020000000001</v>
      </c>
      <c r="U58" s="14">
        <f t="shared" si="24"/>
        <v>1497.0489999999998</v>
      </c>
      <c r="V58" s="14">
        <f t="shared" si="24"/>
        <v>1603.2239999999997</v>
      </c>
      <c r="W58" s="14">
        <f ca="1">Compiler!C58</f>
        <v>1562.087</v>
      </c>
      <c r="X58" s="14" t="str">
        <f ca="1">Compiler!D58</f>
        <v>n.a.</v>
      </c>
      <c r="Y58" s="86" t="str">
        <f ca="1">Compiler!E58</f>
        <v>n.a.</v>
      </c>
      <c r="Z58" s="86" t="str">
        <f ca="1">Compiler!F58</f>
        <v/>
      </c>
      <c r="AA58" s="86" t="str">
        <f ca="1">Compiler!G58</f>
        <v/>
      </c>
      <c r="AB58" s="23" t="str">
        <f ca="1">Compiler!H58</f>
        <v/>
      </c>
      <c r="AC58" s="23" t="str">
        <f ca="1">Compiler!I58</f>
        <v/>
      </c>
      <c r="AD58" s="23" t="str">
        <f ca="1">Compiler!J58</f>
        <v/>
      </c>
      <c r="AE58" s="23" t="str">
        <f ca="1">Compiler!K58</f>
        <v/>
      </c>
      <c r="AF58" s="23" t="str">
        <f ca="1">Compiler!L58</f>
        <v/>
      </c>
      <c r="AG58" s="23" t="str">
        <f ca="1">Compiler!M58</f>
        <v/>
      </c>
      <c r="AH58" s="164" t="str">
        <f ca="1">Compiler!N58</f>
        <v/>
      </c>
    </row>
    <row r="59" spans="1:34" x14ac:dyDescent="0.2">
      <c r="A59" s="5">
        <v>44</v>
      </c>
      <c r="B59" s="23" t="s">
        <v>14</v>
      </c>
      <c r="C59" s="14">
        <f>C56-C62</f>
        <v>160.78699999999998</v>
      </c>
      <c r="D59" s="14">
        <f t="shared" si="24"/>
        <v>180.70499999999998</v>
      </c>
      <c r="E59" s="14">
        <f t="shared" si="24"/>
        <v>180.57399999999998</v>
      </c>
      <c r="F59" s="14">
        <f t="shared" si="24"/>
        <v>188.185</v>
      </c>
      <c r="G59" s="14">
        <f t="shared" si="24"/>
        <v>204.90700000000001</v>
      </c>
      <c r="H59" s="14">
        <f t="shared" si="24"/>
        <v>238.83699999999999</v>
      </c>
      <c r="I59" s="14">
        <f t="shared" si="24"/>
        <v>252.96800000000002</v>
      </c>
      <c r="J59" s="14">
        <f t="shared" si="24"/>
        <v>281.28899999999999</v>
      </c>
      <c r="K59" s="14">
        <f t="shared" si="24"/>
        <v>308.29899999999998</v>
      </c>
      <c r="L59" s="14">
        <f t="shared" si="24"/>
        <v>332.71100000000001</v>
      </c>
      <c r="M59" s="14">
        <f t="shared" si="24"/>
        <v>317.14999999999998</v>
      </c>
      <c r="N59" s="14">
        <f t="shared" si="24"/>
        <v>337.40500000000003</v>
      </c>
      <c r="O59" s="14">
        <f t="shared" si="24"/>
        <v>343.625</v>
      </c>
      <c r="P59" s="14">
        <f t="shared" si="24"/>
        <v>348.51900000000001</v>
      </c>
      <c r="Q59" s="14">
        <f t="shared" si="24"/>
        <v>333.541</v>
      </c>
      <c r="R59" s="14">
        <f t="shared" si="24"/>
        <v>347.90100000000001</v>
      </c>
      <c r="S59" s="14">
        <f t="shared" si="24"/>
        <v>348.91399999999999</v>
      </c>
      <c r="T59" s="14">
        <f t="shared" si="24"/>
        <v>352.91899999999998</v>
      </c>
      <c r="U59" s="14">
        <f t="shared" si="24"/>
        <v>375.10500000000002</v>
      </c>
      <c r="V59" s="14">
        <f t="shared" si="24"/>
        <v>397.42100000000005</v>
      </c>
      <c r="W59" s="14">
        <f ca="1">Compiler!C59</f>
        <v>423.56599999999997</v>
      </c>
      <c r="X59" s="14">
        <f ca="1">Compiler!D59</f>
        <v>295.40899999999999</v>
      </c>
      <c r="Y59" s="86">
        <f ca="1">Compiler!E59</f>
        <v>0</v>
      </c>
      <c r="Z59" s="86" t="str">
        <f ca="1">Compiler!F59</f>
        <v/>
      </c>
      <c r="AA59" s="86" t="str">
        <f ca="1">Compiler!G59</f>
        <v/>
      </c>
      <c r="AB59" s="23" t="str">
        <f ca="1">Compiler!H59</f>
        <v/>
      </c>
      <c r="AC59" s="23" t="str">
        <f ca="1">Compiler!I59</f>
        <v/>
      </c>
      <c r="AD59" s="23" t="str">
        <f ca="1">Compiler!J59</f>
        <v/>
      </c>
      <c r="AE59" s="23" t="str">
        <f ca="1">Compiler!K59</f>
        <v/>
      </c>
      <c r="AF59" s="23" t="str">
        <f ca="1">Compiler!L59</f>
        <v/>
      </c>
      <c r="AG59" s="23" t="str">
        <f ca="1">Compiler!M59</f>
        <v/>
      </c>
      <c r="AH59" s="164" t="str">
        <f ca="1">Compiler!N59</f>
        <v/>
      </c>
    </row>
    <row r="60" spans="1:34" x14ac:dyDescent="0.2">
      <c r="A60" s="5">
        <v>45</v>
      </c>
      <c r="B60" s="23" t="s">
        <v>15</v>
      </c>
      <c r="C60" s="14">
        <f>C61+C62</f>
        <v>432.80199999999996</v>
      </c>
      <c r="D60" s="14">
        <f t="shared" ref="D60:V60" si="25">D61+D62</f>
        <v>504.97</v>
      </c>
      <c r="E60" s="14">
        <f t="shared" si="25"/>
        <v>490.09300000000007</v>
      </c>
      <c r="F60" s="14">
        <f t="shared" si="25"/>
        <v>505.05400000000003</v>
      </c>
      <c r="G60" s="14">
        <f t="shared" si="25"/>
        <v>539.86500000000001</v>
      </c>
      <c r="H60" s="14">
        <f t="shared" si="25"/>
        <v>603.31500000000005</v>
      </c>
      <c r="I60" s="14">
        <f t="shared" si="25"/>
        <v>674.23799999999994</v>
      </c>
      <c r="J60" s="14">
        <f t="shared" si="25"/>
        <v>727.10400000000004</v>
      </c>
      <c r="K60" s="14">
        <f t="shared" si="25"/>
        <v>783.69200000000001</v>
      </c>
      <c r="L60" s="14">
        <f t="shared" si="25"/>
        <v>830.95699999999999</v>
      </c>
      <c r="M60" s="14">
        <f t="shared" si="25"/>
        <v>733.63300000000004</v>
      </c>
      <c r="N60" s="14">
        <f t="shared" si="25"/>
        <v>800.68600000000004</v>
      </c>
      <c r="O60" s="14">
        <f t="shared" si="25"/>
        <v>898.73900000000003</v>
      </c>
      <c r="P60" s="14">
        <f t="shared" si="25"/>
        <v>943.41700000000003</v>
      </c>
      <c r="Q60" s="14">
        <f t="shared" si="25"/>
        <v>980.54399999999987</v>
      </c>
      <c r="R60" s="14">
        <f t="shared" si="25"/>
        <v>1039.296</v>
      </c>
      <c r="S60" s="14">
        <f t="shared" si="25"/>
        <v>1019.991</v>
      </c>
      <c r="T60" s="14">
        <f t="shared" si="25"/>
        <v>1007.091</v>
      </c>
      <c r="U60" s="14">
        <f t="shared" si="25"/>
        <v>1031.3630000000001</v>
      </c>
      <c r="V60" s="14">
        <f t="shared" si="25"/>
        <v>1118.943</v>
      </c>
      <c r="W60" s="14">
        <f ca="1">Compiler!C60</f>
        <v>1119.0550000000001</v>
      </c>
      <c r="X60" s="14" t="str">
        <f ca="1">Compiler!D60</f>
        <v>n.a.</v>
      </c>
      <c r="Y60" s="86" t="str">
        <f ca="1">Compiler!E60</f>
        <v>n.a.</v>
      </c>
      <c r="Z60" s="86" t="str">
        <f ca="1">Compiler!F60</f>
        <v/>
      </c>
      <c r="AA60" s="86" t="str">
        <f ca="1">Compiler!G60</f>
        <v/>
      </c>
      <c r="AB60" s="23" t="str">
        <f ca="1">Compiler!H60</f>
        <v/>
      </c>
      <c r="AC60" s="23" t="str">
        <f ca="1">Compiler!I60</f>
        <v/>
      </c>
      <c r="AD60" s="23" t="str">
        <f ca="1">Compiler!J60</f>
        <v/>
      </c>
      <c r="AE60" s="23" t="str">
        <f ca="1">Compiler!K60</f>
        <v/>
      </c>
      <c r="AF60" s="23" t="str">
        <f ca="1">Compiler!L60</f>
        <v/>
      </c>
      <c r="AG60" s="23" t="str">
        <f ca="1">Compiler!M60</f>
        <v/>
      </c>
      <c r="AH60" s="164" t="str">
        <f ca="1">Compiler!N60</f>
        <v/>
      </c>
    </row>
    <row r="61" spans="1:34" ht="14.25" x14ac:dyDescent="0.2">
      <c r="A61" s="5">
        <v>46</v>
      </c>
      <c r="B61" s="23" t="s">
        <v>670</v>
      </c>
      <c r="C61" s="14">
        <f>C64+C67</f>
        <v>396.84699999999998</v>
      </c>
      <c r="D61" s="14">
        <f t="shared" ref="D61:V62" si="26">D64+D67</f>
        <v>464.74800000000005</v>
      </c>
      <c r="E61" s="14">
        <f t="shared" si="26"/>
        <v>448.62800000000004</v>
      </c>
      <c r="F61" s="14">
        <f t="shared" si="26"/>
        <v>459.75900000000001</v>
      </c>
      <c r="G61" s="14">
        <f t="shared" si="26"/>
        <v>492.43200000000002</v>
      </c>
      <c r="H61" s="14">
        <f t="shared" si="26"/>
        <v>551.54300000000001</v>
      </c>
      <c r="I61" s="14">
        <f t="shared" si="26"/>
        <v>614.98099999999999</v>
      </c>
      <c r="J61" s="14">
        <f t="shared" si="26"/>
        <v>659.06400000000008</v>
      </c>
      <c r="K61" s="14">
        <f t="shared" si="26"/>
        <v>706.52700000000004</v>
      </c>
      <c r="L61" s="14">
        <f t="shared" si="26"/>
        <v>743.01800000000003</v>
      </c>
      <c r="M61" s="14">
        <f t="shared" si="26"/>
        <v>643.245</v>
      </c>
      <c r="N61" s="14">
        <f t="shared" si="26"/>
        <v>701.63499999999999</v>
      </c>
      <c r="O61" s="14">
        <f t="shared" si="26"/>
        <v>784.17600000000004</v>
      </c>
      <c r="P61" s="14">
        <f t="shared" si="26"/>
        <v>822.32600000000002</v>
      </c>
      <c r="Q61" s="14">
        <f t="shared" si="26"/>
        <v>848.34899999999993</v>
      </c>
      <c r="R61" s="14">
        <f t="shared" si="26"/>
        <v>896.1110000000001</v>
      </c>
      <c r="S61" s="14">
        <f t="shared" si="26"/>
        <v>870.69200000000001</v>
      </c>
      <c r="T61" s="14">
        <f t="shared" si="26"/>
        <v>847.39300000000003</v>
      </c>
      <c r="U61" s="14">
        <f t="shared" si="26"/>
        <v>859.29600000000005</v>
      </c>
      <c r="V61" s="14">
        <f t="shared" si="26"/>
        <v>952.43799999999999</v>
      </c>
      <c r="W61" s="14">
        <f ca="1">Compiler!C61</f>
        <v>951.5</v>
      </c>
      <c r="X61" s="14" t="str">
        <f ca="1">Compiler!D61</f>
        <v>n.a.</v>
      </c>
      <c r="Y61" s="86" t="str">
        <f ca="1">Compiler!E61</f>
        <v>n.a.</v>
      </c>
      <c r="Z61" s="86" t="str">
        <f ca="1">Compiler!F61</f>
        <v/>
      </c>
      <c r="AA61" s="86" t="str">
        <f ca="1">Compiler!G61</f>
        <v/>
      </c>
      <c r="AB61" s="23" t="str">
        <f ca="1">Compiler!H61</f>
        <v/>
      </c>
      <c r="AC61" s="23" t="str">
        <f ca="1">Compiler!I61</f>
        <v/>
      </c>
      <c r="AD61" s="23" t="str">
        <f ca="1">Compiler!J61</f>
        <v/>
      </c>
      <c r="AE61" s="23" t="str">
        <f ca="1">Compiler!K61</f>
        <v/>
      </c>
      <c r="AF61" s="23" t="str">
        <f ca="1">Compiler!L61</f>
        <v/>
      </c>
      <c r="AG61" s="23" t="str">
        <f ca="1">Compiler!M61</f>
        <v/>
      </c>
      <c r="AH61" s="164" t="str">
        <f ca="1">Compiler!N61</f>
        <v/>
      </c>
    </row>
    <row r="62" spans="1:34" x14ac:dyDescent="0.2">
      <c r="A62" s="5">
        <v>47</v>
      </c>
      <c r="B62" s="23" t="s">
        <v>16</v>
      </c>
      <c r="C62" s="14">
        <f>IF(C65="n.a.", ROUND(GetItaISData!F62/1000, 3), C65+C68)</f>
        <v>35.954999999999998</v>
      </c>
      <c r="D62" s="14">
        <f>IF(D65="n.a.", ROUND(GetItaISData!G62/1000, 3), D65+D68)</f>
        <v>40.222000000000001</v>
      </c>
      <c r="E62" s="14">
        <f>IF(E65="n.a.", ROUND(GetItaISData!H62/1000, 3), E65+E68)</f>
        <v>41.465000000000003</v>
      </c>
      <c r="F62" s="14">
        <f>IF(F65="n.a.", ROUND(GetItaISData!I62/1000, 3), F65+F68)</f>
        <v>45.295000000000002</v>
      </c>
      <c r="G62" s="14">
        <f>IF(G65="n.a.", ROUND(GetItaISData!J62/1000, 3), G65+G68)</f>
        <v>47.433</v>
      </c>
      <c r="H62" s="14">
        <f>IF(H65="n.a.", ROUND(GetItaISData!K62/1000, 3), H65+H68)</f>
        <v>51.771999999999998</v>
      </c>
      <c r="I62" s="14">
        <f>IF(I65="n.a.", ROUND(GetItaISData!L62/1000, 3), I65+I68)</f>
        <v>59.256999999999998</v>
      </c>
      <c r="J62" s="14">
        <f>J65+J68</f>
        <v>68.039999999999992</v>
      </c>
      <c r="K62" s="14">
        <f t="shared" si="26"/>
        <v>77.164999999999992</v>
      </c>
      <c r="L62" s="14">
        <f t="shared" si="26"/>
        <v>87.938999999999993</v>
      </c>
      <c r="M62" s="14">
        <f t="shared" si="26"/>
        <v>90.388000000000005</v>
      </c>
      <c r="N62" s="14">
        <f t="shared" si="26"/>
        <v>99.051000000000002</v>
      </c>
      <c r="O62" s="14">
        <f t="shared" si="26"/>
        <v>114.56299999999999</v>
      </c>
      <c r="P62" s="14">
        <f t="shared" si="26"/>
        <v>121.09100000000001</v>
      </c>
      <c r="Q62" s="14">
        <f t="shared" si="26"/>
        <v>132.19499999999999</v>
      </c>
      <c r="R62" s="14">
        <f t="shared" si="26"/>
        <v>143.185</v>
      </c>
      <c r="S62" s="14">
        <f t="shared" si="26"/>
        <v>149.29900000000001</v>
      </c>
      <c r="T62" s="14">
        <f t="shared" si="26"/>
        <v>159.69800000000001</v>
      </c>
      <c r="U62" s="14">
        <f t="shared" si="26"/>
        <v>172.06700000000001</v>
      </c>
      <c r="V62" s="14">
        <f t="shared" si="26"/>
        <v>166.505</v>
      </c>
      <c r="W62" s="14">
        <f ca="1">Compiler!C62</f>
        <v>167.55500000000001</v>
      </c>
      <c r="X62" s="14">
        <f ca="1">Compiler!D62</f>
        <v>164.892</v>
      </c>
      <c r="Y62" s="86">
        <f ca="1">Compiler!E62</f>
        <v>0</v>
      </c>
      <c r="Z62" s="86" t="str">
        <f ca="1">Compiler!F62</f>
        <v/>
      </c>
      <c r="AA62" s="86" t="str">
        <f ca="1">Compiler!G62</f>
        <v/>
      </c>
      <c r="AB62" s="23" t="str">
        <f ca="1">Compiler!H62</f>
        <v/>
      </c>
      <c r="AC62" s="23" t="str">
        <f ca="1">Compiler!I62</f>
        <v/>
      </c>
      <c r="AD62" s="23" t="str">
        <f ca="1">Compiler!J62</f>
        <v/>
      </c>
      <c r="AE62" s="23" t="str">
        <f ca="1">Compiler!K62</f>
        <v/>
      </c>
      <c r="AF62" s="23" t="str">
        <f ca="1">Compiler!L62</f>
        <v/>
      </c>
      <c r="AG62" s="23" t="str">
        <f ca="1">Compiler!M62</f>
        <v/>
      </c>
      <c r="AH62" s="164" t="str">
        <f ca="1">Compiler!N62</f>
        <v/>
      </c>
    </row>
    <row r="63" spans="1:34" x14ac:dyDescent="0.2">
      <c r="A63" s="5">
        <v>48</v>
      </c>
      <c r="B63" s="23" t="s">
        <v>17</v>
      </c>
      <c r="C63" s="14">
        <f>IF(C65="n.a.", C64, C64+C65)</f>
        <v>166.99</v>
      </c>
      <c r="D63" s="14">
        <f t="shared" ref="D63:I63" si="27">IF(D65="n.a.", D64, D64+D65)</f>
        <v>191.15</v>
      </c>
      <c r="E63" s="14">
        <f t="shared" si="27"/>
        <v>182.17699999999999</v>
      </c>
      <c r="F63" s="14">
        <f t="shared" si="27"/>
        <v>182.024</v>
      </c>
      <c r="G63" s="14">
        <f t="shared" si="27"/>
        <v>192.64599999999999</v>
      </c>
      <c r="H63" s="14">
        <f t="shared" si="27"/>
        <v>218.84100000000001</v>
      </c>
      <c r="I63" s="14">
        <f t="shared" si="27"/>
        <v>244.965</v>
      </c>
      <c r="J63" s="14">
        <f>J64+J65</f>
        <v>286.16899999999998</v>
      </c>
      <c r="K63" s="14">
        <f t="shared" ref="K63:V63" si="28">K64+K65</f>
        <v>311.05199999999996</v>
      </c>
      <c r="L63" s="14">
        <f t="shared" si="28"/>
        <v>321.58600000000001</v>
      </c>
      <c r="M63" s="14">
        <f t="shared" si="28"/>
        <v>285.40300000000002</v>
      </c>
      <c r="N63" s="14">
        <f t="shared" si="28"/>
        <v>328.41899999999998</v>
      </c>
      <c r="O63" s="14">
        <f t="shared" si="28"/>
        <v>391.899</v>
      </c>
      <c r="P63" s="14">
        <f t="shared" si="28"/>
        <v>412.20600000000002</v>
      </c>
      <c r="Q63" s="14">
        <f t="shared" si="28"/>
        <v>418.59000000000003</v>
      </c>
      <c r="R63" s="14">
        <f t="shared" si="28"/>
        <v>475.47900000000004</v>
      </c>
      <c r="S63" s="14">
        <f t="shared" si="28"/>
        <v>446.61400000000003</v>
      </c>
      <c r="T63" s="14">
        <f t="shared" si="28"/>
        <v>459.12099999999998</v>
      </c>
      <c r="U63" s="14">
        <f t="shared" si="28"/>
        <v>447.37200000000001</v>
      </c>
      <c r="V63" s="14">
        <f t="shared" si="28"/>
        <v>501.87599999999998</v>
      </c>
      <c r="W63" s="14">
        <f ca="1">Compiler!C63</f>
        <v>507.31899999999996</v>
      </c>
      <c r="X63" s="14" t="str">
        <f ca="1">Compiler!D63</f>
        <v>n.a.</v>
      </c>
      <c r="Y63" s="86" t="str">
        <f ca="1">Compiler!E63</f>
        <v>n.a.</v>
      </c>
      <c r="Z63" s="86" t="str">
        <f ca="1">Compiler!F63</f>
        <v/>
      </c>
      <c r="AA63" s="86" t="str">
        <f ca="1">Compiler!G63</f>
        <v/>
      </c>
      <c r="AB63" s="23" t="str">
        <f ca="1">Compiler!H63</f>
        <v/>
      </c>
      <c r="AC63" s="23" t="str">
        <f ca="1">Compiler!I63</f>
        <v/>
      </c>
      <c r="AD63" s="23" t="str">
        <f ca="1">Compiler!J63</f>
        <v/>
      </c>
      <c r="AE63" s="23" t="str">
        <f ca="1">Compiler!K63</f>
        <v/>
      </c>
      <c r="AF63" s="23" t="str">
        <f ca="1">Compiler!L63</f>
        <v/>
      </c>
      <c r="AG63" s="23" t="str">
        <f ca="1">Compiler!M63</f>
        <v/>
      </c>
      <c r="AH63" s="164" t="str">
        <f ca="1">Compiler!N63</f>
        <v/>
      </c>
    </row>
    <row r="64" spans="1:34" ht="14.25" x14ac:dyDescent="0.2">
      <c r="A64" s="5">
        <v>49</v>
      </c>
      <c r="B64" s="23" t="s">
        <v>672</v>
      </c>
      <c r="C64" s="14">
        <f>ROUND(HistoricalAMNE!C64, 3)</f>
        <v>166.99</v>
      </c>
      <c r="D64" s="14">
        <f>ROUND(HistoricalAMNE!D64, 3)</f>
        <v>191.15</v>
      </c>
      <c r="E64" s="14">
        <f>ROUND(HistoricalAMNE!E64, 3)</f>
        <v>182.17699999999999</v>
      </c>
      <c r="F64" s="14">
        <f>ROUND(HistoricalAMNE!F64, 3)</f>
        <v>182.024</v>
      </c>
      <c r="G64" s="14">
        <f>ROUND(HistoricalAMNE!G64, 3)</f>
        <v>192.64599999999999</v>
      </c>
      <c r="H64" s="14">
        <f>ROUND(HistoricalAMNE!H64, 3)</f>
        <v>218.84100000000001</v>
      </c>
      <c r="I64" s="14">
        <f>ROUND(HistoricalAMNE!I64, 3)</f>
        <v>244.965</v>
      </c>
      <c r="J64" s="14">
        <f>ROUND(HistoricalAMNE!J64, 3)</f>
        <v>249.608</v>
      </c>
      <c r="K64" s="14">
        <f>ROUND(HistoricalAMNE!K64, 3)</f>
        <v>267.37599999999998</v>
      </c>
      <c r="L64" s="14">
        <f>ROUND(HistoricalAMNE!L64, 3)</f>
        <v>272.60399999999998</v>
      </c>
      <c r="M64" s="14">
        <f>ROUND(HistoricalAMNE!M64, 3)</f>
        <v>233.578</v>
      </c>
      <c r="N64" s="14">
        <f>ROUND(HistoricalAMNE!N64, 3)</f>
        <v>270.66699999999997</v>
      </c>
      <c r="O64" s="14">
        <f>ROUND(HistoricalAMNE!O64, 3)</f>
        <v>320.21800000000002</v>
      </c>
      <c r="P64" s="14">
        <f>ROUND(HistoricalAMNE!P64, 3)</f>
        <v>338.012</v>
      </c>
      <c r="Q64" s="14">
        <f>ROUND(HistoricalAMNE!Q64, 3)</f>
        <v>336.88200000000001</v>
      </c>
      <c r="R64" s="14">
        <f>ROUND(HistoricalAMNE!R64, 3)</f>
        <v>385.05200000000002</v>
      </c>
      <c r="S64" s="14">
        <f>ROUND(HistoricalAMNE!S64, 3)</f>
        <v>350.94</v>
      </c>
      <c r="T64" s="14">
        <f>ROUND(HistoricalAMNE!T64, 3)</f>
        <v>355.69099999999997</v>
      </c>
      <c r="U64" s="14">
        <f>ROUND(HistoricalAMNE!U64, 3)</f>
        <v>333.86500000000001</v>
      </c>
      <c r="V64" s="14">
        <f>ROUND(HistoricalAMNE!V64, 3)</f>
        <v>387.91300000000001</v>
      </c>
      <c r="W64" s="14">
        <f ca="1">Compiler!C64</f>
        <v>392.50799999999998</v>
      </c>
      <c r="X64" s="14" t="str">
        <f ca="1">Compiler!D64</f>
        <v>n.a.</v>
      </c>
      <c r="Y64" s="86" t="str">
        <f ca="1">Compiler!E64</f>
        <v>n.a.</v>
      </c>
      <c r="Z64" s="86" t="str">
        <f ca="1">Compiler!F64</f>
        <v/>
      </c>
      <c r="AA64" s="86" t="str">
        <f ca="1">Compiler!G64</f>
        <v/>
      </c>
      <c r="AB64" s="23" t="str">
        <f ca="1">Compiler!H64</f>
        <v/>
      </c>
      <c r="AC64" s="23" t="str">
        <f ca="1">Compiler!I64</f>
        <v/>
      </c>
      <c r="AD64" s="23" t="str">
        <f ca="1">Compiler!J64</f>
        <v/>
      </c>
      <c r="AE64" s="23" t="str">
        <f ca="1">Compiler!K64</f>
        <v/>
      </c>
      <c r="AF64" s="23" t="str">
        <f ca="1">Compiler!L64</f>
        <v/>
      </c>
      <c r="AG64" s="23" t="str">
        <f ca="1">Compiler!M64</f>
        <v/>
      </c>
      <c r="AH64" s="164" t="str">
        <f ca="1">Compiler!N64</f>
        <v/>
      </c>
    </row>
    <row r="65" spans="1:34" x14ac:dyDescent="0.2">
      <c r="A65" s="5">
        <v>50</v>
      </c>
      <c r="B65" s="23" t="s">
        <v>7</v>
      </c>
      <c r="C65" s="14" t="str">
        <f>GetItaISData!F65</f>
        <v>n.a.</v>
      </c>
      <c r="D65" s="14" t="str">
        <f>GetItaISData!G65</f>
        <v>n.a.</v>
      </c>
      <c r="E65" s="14" t="str">
        <f>GetItaISData!H65</f>
        <v>n.a.</v>
      </c>
      <c r="F65" s="14" t="str">
        <f>GetItaISData!I65</f>
        <v>n.a.</v>
      </c>
      <c r="G65" s="14" t="str">
        <f>GetItaISData!J65</f>
        <v>n.a.</v>
      </c>
      <c r="H65" s="14" t="str">
        <f>GetItaISData!K65</f>
        <v>n.a.</v>
      </c>
      <c r="I65" s="14" t="str">
        <f>GetItaISData!L65</f>
        <v>n.a.</v>
      </c>
      <c r="J65" s="14">
        <f>ROUND(GetItaISData!M65/1000, 3)</f>
        <v>36.561</v>
      </c>
      <c r="K65" s="14">
        <f>ROUND(GetItaISData!N65/1000, 3)</f>
        <v>43.676000000000002</v>
      </c>
      <c r="L65" s="14">
        <f>ROUND(GetItaISData!O65/1000, 3)</f>
        <v>48.981999999999999</v>
      </c>
      <c r="M65" s="14">
        <f>ROUND(GetItaISData!P65/1000, 3)</f>
        <v>51.825000000000003</v>
      </c>
      <c r="N65" s="14">
        <f>ROUND(GetItaISData!Q65/1000, 3)</f>
        <v>57.752000000000002</v>
      </c>
      <c r="O65" s="14">
        <f>ROUND(GetItaISData!R65/1000, 3)</f>
        <v>71.680999999999997</v>
      </c>
      <c r="P65" s="14">
        <f>ROUND(GetItaISData!S65/1000, 3)</f>
        <v>74.194000000000003</v>
      </c>
      <c r="Q65" s="14">
        <f>ROUND(GetItaISData!T65/1000, 3)</f>
        <v>81.707999999999998</v>
      </c>
      <c r="R65" s="14">
        <f>ROUND(GetItaISData!U65/1000, 3)</f>
        <v>90.427000000000007</v>
      </c>
      <c r="S65" s="14">
        <f>ROUND(GetItaISData!V65/1000, 3)</f>
        <v>95.674000000000007</v>
      </c>
      <c r="T65" s="14">
        <f>ROUND(GetItaISData!W65/1000, 3)</f>
        <v>103.43</v>
      </c>
      <c r="U65" s="14">
        <f>ROUND(GetItaISData!X65/1000, 3)</f>
        <v>113.50700000000001</v>
      </c>
      <c r="V65" s="14">
        <f>ROUND(GetItaISData!Y65/1000, 3)</f>
        <v>113.96299999999999</v>
      </c>
      <c r="W65" s="14">
        <f ca="1">Compiler!C65</f>
        <v>114.81100000000001</v>
      </c>
      <c r="X65" s="14">
        <f ca="1">Compiler!D65</f>
        <v>113.17700000000001</v>
      </c>
      <c r="Y65" s="86">
        <f ca="1">Compiler!E65</f>
        <v>0</v>
      </c>
      <c r="Z65" s="86" t="str">
        <f ca="1">Compiler!F65</f>
        <v/>
      </c>
      <c r="AA65" s="86" t="str">
        <f ca="1">Compiler!G65</f>
        <v/>
      </c>
      <c r="AB65" s="23" t="str">
        <f ca="1">Compiler!H65</f>
        <v/>
      </c>
      <c r="AC65" s="23" t="str">
        <f ca="1">Compiler!I65</f>
        <v/>
      </c>
      <c r="AD65" s="23" t="str">
        <f ca="1">Compiler!J65</f>
        <v/>
      </c>
      <c r="AE65" s="23" t="str">
        <f ca="1">Compiler!K65</f>
        <v/>
      </c>
      <c r="AF65" s="23" t="str">
        <f ca="1">Compiler!L65</f>
        <v/>
      </c>
      <c r="AG65" s="23" t="str">
        <f ca="1">Compiler!M65</f>
        <v/>
      </c>
      <c r="AH65" s="164" t="str">
        <f ca="1">Compiler!N65</f>
        <v/>
      </c>
    </row>
    <row r="66" spans="1:34" x14ac:dyDescent="0.2">
      <c r="A66" s="5">
        <v>51</v>
      </c>
      <c r="B66" s="23" t="s">
        <v>18</v>
      </c>
      <c r="C66" s="14">
        <f>IF(C68="n.a.",C67, C67+C68)</f>
        <v>229.857</v>
      </c>
      <c r="D66" s="14">
        <f t="shared" ref="D66:I66" si="29">IF(D68="n.a.",D67, D67+D68)</f>
        <v>273.59800000000001</v>
      </c>
      <c r="E66" s="14">
        <f t="shared" si="29"/>
        <v>266.45100000000002</v>
      </c>
      <c r="F66" s="14">
        <f t="shared" si="29"/>
        <v>277.73500000000001</v>
      </c>
      <c r="G66" s="14">
        <f t="shared" si="29"/>
        <v>299.786</v>
      </c>
      <c r="H66" s="14">
        <f t="shared" si="29"/>
        <v>332.702</v>
      </c>
      <c r="I66" s="14">
        <f t="shared" si="29"/>
        <v>370.01600000000002</v>
      </c>
      <c r="J66" s="14">
        <f>J67+J68</f>
        <v>440.935</v>
      </c>
      <c r="K66" s="14">
        <f t="shared" ref="K66:V66" si="30">K67+K68</f>
        <v>472.64</v>
      </c>
      <c r="L66" s="14">
        <f t="shared" si="30"/>
        <v>509.37099999999998</v>
      </c>
      <c r="M66" s="14">
        <f t="shared" si="30"/>
        <v>448.22999999999996</v>
      </c>
      <c r="N66" s="14">
        <f t="shared" si="30"/>
        <v>472.267</v>
      </c>
      <c r="O66" s="14">
        <f t="shared" si="30"/>
        <v>506.84000000000003</v>
      </c>
      <c r="P66" s="14">
        <f t="shared" si="30"/>
        <v>531.21100000000001</v>
      </c>
      <c r="Q66" s="14">
        <f t="shared" si="30"/>
        <v>561.95399999999995</v>
      </c>
      <c r="R66" s="14">
        <f t="shared" si="30"/>
        <v>563.81700000000001</v>
      </c>
      <c r="S66" s="14">
        <f t="shared" si="30"/>
        <v>573.37699999999995</v>
      </c>
      <c r="T66" s="14">
        <f t="shared" si="30"/>
        <v>547.97</v>
      </c>
      <c r="U66" s="14">
        <f t="shared" si="30"/>
        <v>583.99099999999999</v>
      </c>
      <c r="V66" s="14">
        <f t="shared" si="30"/>
        <v>617.06700000000001</v>
      </c>
      <c r="W66" s="14">
        <f ca="1">Compiler!C66</f>
        <v>611.73599999999999</v>
      </c>
      <c r="X66" s="14" t="str">
        <f ca="1">Compiler!D66</f>
        <v>n.a.</v>
      </c>
      <c r="Y66" s="86" t="str">
        <f ca="1">Compiler!E66</f>
        <v>n.a.</v>
      </c>
      <c r="Z66" s="86" t="str">
        <f ca="1">Compiler!F66</f>
        <v/>
      </c>
      <c r="AA66" s="86" t="str">
        <f ca="1">Compiler!G66</f>
        <v/>
      </c>
      <c r="AB66" s="23" t="str">
        <f ca="1">Compiler!H66</f>
        <v/>
      </c>
      <c r="AC66" s="23" t="str">
        <f ca="1">Compiler!I66</f>
        <v/>
      </c>
      <c r="AD66" s="23" t="str">
        <f ca="1">Compiler!J66</f>
        <v/>
      </c>
      <c r="AE66" s="23" t="str">
        <f ca="1">Compiler!K66</f>
        <v/>
      </c>
      <c r="AF66" s="23" t="str">
        <f ca="1">Compiler!L66</f>
        <v/>
      </c>
      <c r="AG66" s="23" t="str">
        <f ca="1">Compiler!M66</f>
        <v/>
      </c>
      <c r="AH66" s="164" t="str">
        <f ca="1">Compiler!N66</f>
        <v/>
      </c>
    </row>
    <row r="67" spans="1:34" ht="14.25" x14ac:dyDescent="0.2">
      <c r="A67" s="5">
        <v>52</v>
      </c>
      <c r="B67" s="23" t="s">
        <v>672</v>
      </c>
      <c r="C67" s="14">
        <f>ROUND(HistoricalAMNE!C67,3)</f>
        <v>229.857</v>
      </c>
      <c r="D67" s="14">
        <f>ROUND(HistoricalAMNE!D67,3)</f>
        <v>273.59800000000001</v>
      </c>
      <c r="E67" s="14">
        <f>ROUND(HistoricalAMNE!E67,3)</f>
        <v>266.45100000000002</v>
      </c>
      <c r="F67" s="14">
        <f>ROUND(HistoricalAMNE!F67,3)</f>
        <v>277.73500000000001</v>
      </c>
      <c r="G67" s="14">
        <f>ROUND(HistoricalAMNE!G67,3)</f>
        <v>299.786</v>
      </c>
      <c r="H67" s="14">
        <f>ROUND(HistoricalAMNE!H67,3)</f>
        <v>332.702</v>
      </c>
      <c r="I67" s="14">
        <f>ROUND(HistoricalAMNE!I67,3)</f>
        <v>370.01600000000002</v>
      </c>
      <c r="J67" s="14">
        <f>ROUND(HistoricalAMNE!J67,3)</f>
        <v>409.45600000000002</v>
      </c>
      <c r="K67" s="14">
        <f>ROUND(HistoricalAMNE!K67,3)</f>
        <v>439.15100000000001</v>
      </c>
      <c r="L67" s="14">
        <f>ROUND(HistoricalAMNE!L67,3)</f>
        <v>470.41399999999999</v>
      </c>
      <c r="M67" s="14">
        <f>ROUND(HistoricalAMNE!M67,3)</f>
        <v>409.66699999999997</v>
      </c>
      <c r="N67" s="14">
        <f>ROUND(HistoricalAMNE!N67,3)</f>
        <v>430.96800000000002</v>
      </c>
      <c r="O67" s="14">
        <f>ROUND(HistoricalAMNE!O67,3)</f>
        <v>463.95800000000003</v>
      </c>
      <c r="P67" s="14">
        <f>ROUND(HistoricalAMNE!P67,3)</f>
        <v>484.31400000000002</v>
      </c>
      <c r="Q67" s="14">
        <f>ROUND(HistoricalAMNE!Q67,3)</f>
        <v>511.46699999999998</v>
      </c>
      <c r="R67" s="14">
        <f>ROUND(HistoricalAMNE!R67,3)</f>
        <v>511.05900000000003</v>
      </c>
      <c r="S67" s="14">
        <f>ROUND(HistoricalAMNE!S67,3)</f>
        <v>519.75199999999995</v>
      </c>
      <c r="T67" s="14">
        <f>ROUND(HistoricalAMNE!T67,3)</f>
        <v>491.702</v>
      </c>
      <c r="U67" s="14">
        <f>ROUND(HistoricalAMNE!U67,3)</f>
        <v>525.43100000000004</v>
      </c>
      <c r="V67" s="14">
        <f>ROUND(HistoricalAMNE!V67,3)</f>
        <v>564.52499999999998</v>
      </c>
      <c r="W67" s="14">
        <f ca="1">Compiler!C67</f>
        <v>558.99199999999996</v>
      </c>
      <c r="X67" s="14" t="str">
        <f ca="1">Compiler!D67</f>
        <v>n.a.</v>
      </c>
      <c r="Y67" s="86" t="str">
        <f ca="1">Compiler!E67</f>
        <v>n.a.</v>
      </c>
      <c r="Z67" s="86" t="str">
        <f ca="1">Compiler!F67</f>
        <v/>
      </c>
      <c r="AA67" s="86" t="str">
        <f ca="1">Compiler!G67</f>
        <v/>
      </c>
      <c r="AB67" s="23" t="str">
        <f ca="1">Compiler!H67</f>
        <v/>
      </c>
      <c r="AC67" s="23" t="str">
        <f ca="1">Compiler!I67</f>
        <v/>
      </c>
      <c r="AD67" s="23" t="str">
        <f ca="1">Compiler!J67</f>
        <v/>
      </c>
      <c r="AE67" s="23" t="str">
        <f ca="1">Compiler!K67</f>
        <v/>
      </c>
      <c r="AF67" s="23" t="str">
        <f ca="1">Compiler!L67</f>
        <v/>
      </c>
      <c r="AG67" s="23" t="str">
        <f ca="1">Compiler!M67</f>
        <v/>
      </c>
      <c r="AH67" s="164" t="str">
        <f ca="1">Compiler!N67</f>
        <v/>
      </c>
    </row>
    <row r="68" spans="1:34" x14ac:dyDescent="0.2">
      <c r="A68" s="5">
        <v>53</v>
      </c>
      <c r="B68" s="23" t="s">
        <v>7</v>
      </c>
      <c r="C68" s="14" t="str">
        <f>GetItaISData!F68</f>
        <v>n.a.</v>
      </c>
      <c r="D68" s="14" t="str">
        <f>GetItaISData!G68</f>
        <v>n.a.</v>
      </c>
      <c r="E68" s="14" t="str">
        <f>GetItaISData!H68</f>
        <v>n.a.</v>
      </c>
      <c r="F68" s="14" t="str">
        <f>GetItaISData!I68</f>
        <v>n.a.</v>
      </c>
      <c r="G68" s="14" t="str">
        <f>GetItaISData!J68</f>
        <v>n.a.</v>
      </c>
      <c r="H68" s="14" t="str">
        <f>GetItaISData!K68</f>
        <v>n.a.</v>
      </c>
      <c r="I68" s="14" t="str">
        <f>GetItaISData!L68</f>
        <v>n.a.</v>
      </c>
      <c r="J68" s="14">
        <f>ROUND(GetItaISData!M68/1000, 3)</f>
        <v>31.478999999999999</v>
      </c>
      <c r="K68" s="14">
        <f>ROUND(GetItaISData!N68/1000, 3)</f>
        <v>33.488999999999997</v>
      </c>
      <c r="L68" s="14">
        <f>ROUND(GetItaISData!O68/1000, 3)</f>
        <v>38.957000000000001</v>
      </c>
      <c r="M68" s="14">
        <f>ROUND(GetItaISData!P68/1000, 3)</f>
        <v>38.563000000000002</v>
      </c>
      <c r="N68" s="14">
        <f>ROUND(GetItaISData!Q68/1000, 3)</f>
        <v>41.298999999999999</v>
      </c>
      <c r="O68" s="14">
        <f>ROUND(GetItaISData!R68/1000, 3)</f>
        <v>42.881999999999998</v>
      </c>
      <c r="P68" s="14">
        <f>ROUND(GetItaISData!S68/1000, 3)</f>
        <v>46.896999999999998</v>
      </c>
      <c r="Q68" s="14">
        <f>ROUND(GetItaISData!T68/1000, 3)</f>
        <v>50.487000000000002</v>
      </c>
      <c r="R68" s="14">
        <f>ROUND(GetItaISData!U68/1000, 3)</f>
        <v>52.758000000000003</v>
      </c>
      <c r="S68" s="14">
        <f>ROUND(GetItaISData!V68/1000, 3)</f>
        <v>53.625</v>
      </c>
      <c r="T68" s="14">
        <f>ROUND(GetItaISData!W68/1000, 3)</f>
        <v>56.268000000000001</v>
      </c>
      <c r="U68" s="14">
        <f>ROUND(GetItaISData!X68/1000, 3)</f>
        <v>58.56</v>
      </c>
      <c r="V68" s="14">
        <f>ROUND(GetItaISData!Y68/1000, 3)</f>
        <v>52.542000000000002</v>
      </c>
      <c r="W68" s="14">
        <f ca="1">Compiler!C68</f>
        <v>52.744</v>
      </c>
      <c r="X68" s="14">
        <f ca="1">Compiler!D68</f>
        <v>51.715000000000003</v>
      </c>
      <c r="Y68" s="86">
        <f ca="1">Compiler!E68</f>
        <v>0</v>
      </c>
      <c r="Z68" s="86" t="str">
        <f ca="1">Compiler!F68</f>
        <v/>
      </c>
      <c r="AA68" s="86" t="str">
        <f ca="1">Compiler!G68</f>
        <v/>
      </c>
      <c r="AB68" s="23" t="str">
        <f ca="1">Compiler!H68</f>
        <v/>
      </c>
      <c r="AC68" s="23" t="str">
        <f ca="1">Compiler!I68</f>
        <v/>
      </c>
      <c r="AD68" s="23" t="str">
        <f ca="1">Compiler!J68</f>
        <v/>
      </c>
      <c r="AE68" s="23" t="str">
        <f ca="1">Compiler!K68</f>
        <v/>
      </c>
      <c r="AF68" s="23" t="str">
        <f ca="1">Compiler!L68</f>
        <v/>
      </c>
      <c r="AG68" s="23" t="str">
        <f ca="1">Compiler!M68</f>
        <v/>
      </c>
      <c r="AH68" s="164" t="str">
        <f ca="1">Compiler!N68</f>
        <v/>
      </c>
    </row>
    <row r="69" spans="1:34" x14ac:dyDescent="0.2">
      <c r="A69" s="5"/>
      <c r="B69" s="3"/>
      <c r="C69" s="14"/>
      <c r="D69" s="14"/>
      <c r="E69" s="14"/>
      <c r="F69" s="14"/>
      <c r="G69" s="14"/>
      <c r="H69" s="14"/>
      <c r="I69" s="14"/>
      <c r="J69" s="14"/>
      <c r="K69" s="14"/>
      <c r="L69" s="14"/>
      <c r="M69" s="14"/>
      <c r="N69" s="14"/>
      <c r="O69" s="14"/>
      <c r="P69" s="14"/>
      <c r="Q69" s="14"/>
      <c r="R69" s="14"/>
      <c r="S69" s="14"/>
      <c r="T69" s="14"/>
      <c r="U69" s="14"/>
      <c r="V69" s="14"/>
      <c r="W69" s="14"/>
      <c r="X69" s="14"/>
      <c r="Y69" s="86"/>
      <c r="Z69" s="86"/>
      <c r="AA69" s="86"/>
      <c r="AH69" s="164"/>
    </row>
    <row r="70" spans="1:34" s="67" customFormat="1" x14ac:dyDescent="0.2">
      <c r="A70" s="5">
        <v>54</v>
      </c>
      <c r="B70" s="33" t="s">
        <v>46</v>
      </c>
      <c r="C70" s="51">
        <f>ROUND(GetItaISData!F70/1000, 3)</f>
        <v>53.122999999999998</v>
      </c>
      <c r="D70" s="51">
        <f>ROUND(GetItaISData!G70/1000, 3)</f>
        <v>56.018999999999998</v>
      </c>
      <c r="E70" s="51">
        <f>ROUND(GetItaISData!H70/1000, 3)</f>
        <v>13.84</v>
      </c>
      <c r="F70" s="51">
        <f>ROUND(GetItaISData!I70/1000, 3)</f>
        <v>44.838999999999999</v>
      </c>
      <c r="G70" s="51">
        <f>ROUND(GetItaISData!J70/1000, 3)</f>
        <v>79.513999999999996</v>
      </c>
      <c r="H70" s="51">
        <f>ROUND(GetItaISData!K70/1000, 3)</f>
        <v>105.554</v>
      </c>
      <c r="I70" s="51">
        <f>ROUND(GetItaISData!L70/1000, 3)</f>
        <v>125.42</v>
      </c>
      <c r="J70" s="51">
        <f>ROUND(GetItaISData!M70/1000, 3)</f>
        <v>154.946</v>
      </c>
      <c r="K70" s="51">
        <f>ROUND(GetItaISData!N70/1000, 3)</f>
        <v>132.72300000000001</v>
      </c>
      <c r="L70" s="51">
        <f>ROUND(GetItaISData!O70/1000, 3)</f>
        <v>137.804</v>
      </c>
      <c r="M70" s="51">
        <f>ROUND(GetItaISData!P70/1000, 3)</f>
        <v>112.123</v>
      </c>
      <c r="N70" s="51">
        <f>ROUND(GetItaISData!Q70/1000, 3)</f>
        <v>157.584</v>
      </c>
      <c r="O70" s="51">
        <f>ROUND(GetItaISData!R70/1000, 3)</f>
        <v>178.262</v>
      </c>
      <c r="P70" s="51">
        <f>ROUND(GetItaISData!S70/1000, 3)</f>
        <v>172.762</v>
      </c>
      <c r="Q70" s="51">
        <f>ROUND(GetItaISData!T70/1000, 3)</f>
        <v>184.11500000000001</v>
      </c>
      <c r="R70" s="51">
        <f>ROUND(GetItaISData!U70/1000, 3)</f>
        <v>187.547</v>
      </c>
      <c r="S70" s="51">
        <f>ROUND(GetItaISData!V70/1000, 3)</f>
        <v>166.149</v>
      </c>
      <c r="T70" s="51">
        <f>ROUND(GetItaISData!W70/1000, 3)</f>
        <v>162.19900000000001</v>
      </c>
      <c r="U70" s="51">
        <f>ROUND(GetItaISData!X70/1000, 3)</f>
        <v>192.74799999999999</v>
      </c>
      <c r="V70" s="51">
        <f>ROUND(GetItaISData!Y70/1000, 3)</f>
        <v>216.46700000000001</v>
      </c>
      <c r="W70" s="51">
        <f ca="1">Compiler!C70</f>
        <v>212.88900000000001</v>
      </c>
      <c r="X70" s="51">
        <f ca="1">Compiler!D70</f>
        <v>165.37899999999999</v>
      </c>
      <c r="Y70" s="85">
        <f ca="1">Compiler!E70</f>
        <v>0</v>
      </c>
      <c r="Z70" s="85" t="str">
        <f ca="1">Compiler!F70</f>
        <v/>
      </c>
      <c r="AA70" s="85" t="str">
        <f ca="1">Compiler!G70</f>
        <v/>
      </c>
      <c r="AB70" s="67" t="str">
        <f ca="1">Compiler!H70</f>
        <v/>
      </c>
      <c r="AC70" s="67" t="str">
        <f ca="1">Compiler!I70</f>
        <v/>
      </c>
      <c r="AD70" s="67" t="str">
        <f ca="1">Compiler!J70</f>
        <v/>
      </c>
      <c r="AE70" s="67" t="str">
        <f ca="1">Compiler!K70</f>
        <v/>
      </c>
      <c r="AF70" s="67" t="str">
        <f ca="1">Compiler!L70</f>
        <v/>
      </c>
      <c r="AG70" s="67" t="str">
        <f ca="1">Compiler!M70</f>
        <v/>
      </c>
      <c r="AH70" s="67" t="str">
        <f ca="1">Compiler!N70</f>
        <v/>
      </c>
    </row>
    <row r="71" spans="1:34" x14ac:dyDescent="0.2">
      <c r="A71" s="5"/>
      <c r="C71" s="14"/>
      <c r="D71" s="14"/>
      <c r="E71" s="14"/>
      <c r="F71" s="14"/>
      <c r="G71" s="14"/>
      <c r="H71" s="14"/>
      <c r="I71" s="14"/>
      <c r="J71" s="14"/>
      <c r="K71" s="14"/>
      <c r="L71" s="14"/>
      <c r="M71" s="14"/>
      <c r="N71" s="14"/>
      <c r="O71" s="14"/>
      <c r="P71" s="14"/>
      <c r="Q71" s="14"/>
      <c r="R71" s="14"/>
      <c r="S71" s="14"/>
      <c r="T71" s="14"/>
      <c r="U71" s="14"/>
      <c r="V71" s="14"/>
      <c r="W71" s="14"/>
      <c r="X71" s="14"/>
      <c r="Y71" s="86"/>
      <c r="Z71" s="86"/>
      <c r="AA71" s="86"/>
      <c r="AH71" s="164"/>
    </row>
    <row r="72" spans="1:34" ht="14.25" x14ac:dyDescent="0.2">
      <c r="A72" s="5">
        <v>55</v>
      </c>
      <c r="B72" s="23" t="s">
        <v>675</v>
      </c>
      <c r="C72" s="14">
        <f>ROUND(HistoricalAMNE!C72,3)</f>
        <v>2044.3589999999999</v>
      </c>
      <c r="D72" s="14">
        <f>ROUND(HistoricalAMNE!D72,3)</f>
        <v>2334.692</v>
      </c>
      <c r="E72" s="14">
        <f>ROUND(HistoricalAMNE!E72,3)</f>
        <v>2327.0909999999999</v>
      </c>
      <c r="F72" s="14">
        <f>ROUND(HistoricalAMNE!F72,3)</f>
        <v>2216.5300000000002</v>
      </c>
      <c r="G72" s="14">
        <f>ROUND(HistoricalAMNE!G72,3)</f>
        <v>2323.15</v>
      </c>
      <c r="H72" s="14">
        <f>ROUND(HistoricalAMNE!H72,3)</f>
        <v>2526.3200000000002</v>
      </c>
      <c r="I72" s="14">
        <f>ROUND(HistoricalAMNE!I72,3)</f>
        <v>2792.54</v>
      </c>
      <c r="J72" s="14">
        <f>ROUND(HistoricalAMNE!J72,3)</f>
        <v>3114.5259999999998</v>
      </c>
      <c r="K72" s="14">
        <f>ROUND(HistoricalAMNE!K72,3)</f>
        <v>3616.2469999999998</v>
      </c>
      <c r="L72" s="14">
        <f>ROUND(HistoricalAMNE!L72,3)</f>
        <v>3887.0590000000002</v>
      </c>
      <c r="M72" s="14">
        <f>ROUND(HistoricalAMNE!M72,3)</f>
        <v>3277.1819999999998</v>
      </c>
      <c r="N72" s="14">
        <f>ROUND(HistoricalAMNE!N72,3)</f>
        <v>3432.2249999999999</v>
      </c>
      <c r="O72" s="14">
        <f>ROUND(HistoricalAMNE!O72,3)</f>
        <v>3864.5590000000002</v>
      </c>
      <c r="P72" s="14">
        <f>ROUND(HistoricalAMNE!P72,3)</f>
        <v>4191.7269999999999</v>
      </c>
      <c r="Q72" s="14">
        <f>ROUND(HistoricalAMNE!Q72,3)</f>
        <v>4331.6009999999997</v>
      </c>
      <c r="R72" s="14">
        <f>ROUND(HistoricalAMNE!R72,3)</f>
        <v>4407.8059999999996</v>
      </c>
      <c r="S72" s="14">
        <f>ROUND(HistoricalAMNE!S72,3)</f>
        <v>4294.3249999999998</v>
      </c>
      <c r="T72" s="14">
        <f>ROUND(HistoricalAMNE!T72,3)</f>
        <v>4322.0609999999997</v>
      </c>
      <c r="U72" s="14">
        <f>ROUND(HistoricalAMNE!U72,3)</f>
        <v>4910.7380000000003</v>
      </c>
      <c r="V72" s="14">
        <f>ROUND(HistoricalAMNE!V72,3)</f>
        <v>5325.4650000000001</v>
      </c>
      <c r="W72" s="14">
        <f ca="1">Compiler!C72</f>
        <v>5398.6750000000002</v>
      </c>
      <c r="X72" s="14" t="str">
        <f ca="1">Compiler!D72</f>
        <v>n.a.</v>
      </c>
      <c r="Y72" s="86" t="str">
        <f ca="1">Compiler!E72</f>
        <v>n.a.</v>
      </c>
      <c r="Z72" s="86" t="str">
        <f ca="1">Compiler!F72</f>
        <v/>
      </c>
      <c r="AA72" s="86" t="str">
        <f ca="1">Compiler!G72</f>
        <v/>
      </c>
      <c r="AB72" s="23" t="str">
        <f ca="1">Compiler!H72</f>
        <v/>
      </c>
      <c r="AC72" s="23" t="str">
        <f ca="1">Compiler!I72</f>
        <v/>
      </c>
      <c r="AD72" s="23" t="str">
        <f ca="1">Compiler!J72</f>
        <v/>
      </c>
      <c r="AE72" s="23" t="str">
        <f ca="1">Compiler!K72</f>
        <v/>
      </c>
      <c r="AF72" s="23" t="str">
        <f ca="1">Compiler!L72</f>
        <v/>
      </c>
      <c r="AG72" s="23" t="str">
        <f ca="1">Compiler!M72</f>
        <v/>
      </c>
      <c r="AH72" s="164" t="str">
        <f ca="1">Compiler!N72</f>
        <v/>
      </c>
    </row>
    <row r="73" spans="1:34" ht="14.25" x14ac:dyDescent="0.2">
      <c r="A73" s="5">
        <v>56</v>
      </c>
      <c r="B73" s="23" t="s">
        <v>676</v>
      </c>
      <c r="C73" s="14">
        <f>ROUND(HistoricalAMNE!C73,3)</f>
        <v>342.7</v>
      </c>
      <c r="D73" s="14">
        <f>ROUND(HistoricalAMNE!D73,3)</f>
        <v>393.1</v>
      </c>
      <c r="E73" s="14">
        <f>ROUND(HistoricalAMNE!E73,3)</f>
        <v>369.6</v>
      </c>
      <c r="F73" s="14">
        <f>ROUND(HistoricalAMNE!F73,3)</f>
        <v>372.8</v>
      </c>
      <c r="G73" s="14">
        <f>ROUND(HistoricalAMNE!G73,3)</f>
        <v>393.3</v>
      </c>
      <c r="H73" s="14">
        <f>ROUND(HistoricalAMNE!H73,3)</f>
        <v>437.5</v>
      </c>
      <c r="I73" s="14">
        <f>ROUND(HistoricalAMNE!I73,3)</f>
        <v>495</v>
      </c>
      <c r="J73" s="14">
        <f>ROUND(HistoricalAMNE!J73,3)</f>
        <v>546.00800000000004</v>
      </c>
      <c r="K73" s="14">
        <f>ROUND(HistoricalAMNE!K73,3)</f>
        <v>599.87099999999998</v>
      </c>
      <c r="L73" s="14">
        <f>ROUND(HistoricalAMNE!L73,3)</f>
        <v>662.91600000000005</v>
      </c>
      <c r="M73" s="14">
        <f>ROUND(HistoricalAMNE!M73,3)</f>
        <v>556.03</v>
      </c>
      <c r="N73" s="14">
        <f>ROUND(HistoricalAMNE!N73,3)</f>
        <v>609.63</v>
      </c>
      <c r="O73" s="14">
        <f>ROUND(HistoricalAMNE!O73,3)</f>
        <v>696.81700000000001</v>
      </c>
      <c r="P73" s="14">
        <f>ROUND(HistoricalAMNE!P73,3)</f>
        <v>719.78</v>
      </c>
      <c r="Q73" s="14">
        <f>ROUND(HistoricalAMNE!Q73,3)</f>
        <v>767.06899999999996</v>
      </c>
      <c r="R73" s="14">
        <f>ROUND(HistoricalAMNE!R73,3)</f>
        <v>780.89400000000001</v>
      </c>
      <c r="S73" s="14">
        <f>ROUND(HistoricalAMNE!S73,3)</f>
        <v>758.62199999999996</v>
      </c>
      <c r="T73" s="14">
        <f>ROUND(HistoricalAMNE!T73,3)</f>
        <v>698.322</v>
      </c>
      <c r="U73" s="14">
        <f>ROUND(HistoricalAMNE!U73,3)</f>
        <v>759.85199999999998</v>
      </c>
      <c r="V73" s="14">
        <f>ROUND(HistoricalAMNE!V73,3)</f>
        <v>816.34299999999996</v>
      </c>
      <c r="W73" s="14">
        <f ca="1">Compiler!C73</f>
        <v>807.43100000000004</v>
      </c>
      <c r="X73" s="14" t="str">
        <f ca="1">Compiler!D73</f>
        <v>n.a.</v>
      </c>
      <c r="Y73" s="86" t="str">
        <f ca="1">Compiler!E73</f>
        <v>n.a.</v>
      </c>
      <c r="Z73" s="86" t="str">
        <f ca="1">Compiler!F73</f>
        <v/>
      </c>
      <c r="AA73" s="86" t="str">
        <f ca="1">Compiler!G73</f>
        <v/>
      </c>
      <c r="AB73" s="23" t="str">
        <f ca="1">Compiler!H73</f>
        <v/>
      </c>
      <c r="AC73" s="23" t="str">
        <f ca="1">Compiler!I73</f>
        <v/>
      </c>
      <c r="AD73" s="23" t="str">
        <f ca="1">Compiler!J73</f>
        <v/>
      </c>
      <c r="AE73" s="23" t="str">
        <f ca="1">Compiler!K73</f>
        <v/>
      </c>
      <c r="AF73" s="23" t="str">
        <f ca="1">Compiler!L73</f>
        <v/>
      </c>
      <c r="AG73" s="23" t="str">
        <f ca="1">Compiler!M73</f>
        <v/>
      </c>
      <c r="AH73" s="164" t="str">
        <f ca="1">Compiler!N73</f>
        <v/>
      </c>
    </row>
    <row r="74" spans="1:34" x14ac:dyDescent="0.2">
      <c r="A74" s="5">
        <v>57</v>
      </c>
      <c r="B74" s="23" t="s">
        <v>19</v>
      </c>
      <c r="C74" s="14">
        <f t="shared" ref="C74" si="31">IF(C77="n.a.", C72-C70-C73+C78,  C72-C70-C73-C77+C78)</f>
        <v>1651.5099999999998</v>
      </c>
      <c r="D74" s="14">
        <f t="shared" ref="D74:I74" si="32">IF(D77="n.a.", D72-D70-D73+D78,  D72-D70-D73-D77+D78)</f>
        <v>1889.1730000000002</v>
      </c>
      <c r="E74" s="14">
        <f t="shared" si="32"/>
        <v>1945.6509999999998</v>
      </c>
      <c r="F74" s="14">
        <f t="shared" si="32"/>
        <v>1800.4910000000002</v>
      </c>
      <c r="G74" s="14">
        <f t="shared" si="32"/>
        <v>1852.5360000000001</v>
      </c>
      <c r="H74" s="14">
        <f t="shared" si="32"/>
        <v>1987.9660000000001</v>
      </c>
      <c r="I74" s="14">
        <f t="shared" si="32"/>
        <v>2176.52</v>
      </c>
      <c r="J74" s="14">
        <f>IF(J77="n.a.", J72-J70-J73+J78,  J72-J70-J73-J77+J78)</f>
        <v>2421.0720000000001</v>
      </c>
      <c r="K74" s="14">
        <f t="shared" ref="K74:U74" si="33">IF(K77="n.a.", K72-K70-K73,  K72-K70-K73-K77)</f>
        <v>2883.6529999999998</v>
      </c>
      <c r="L74" s="14">
        <f t="shared" si="33"/>
        <v>3086.3389999999999</v>
      </c>
      <c r="M74" s="14">
        <f t="shared" si="33"/>
        <v>2609.0289999999995</v>
      </c>
      <c r="N74" s="14">
        <f t="shared" si="33"/>
        <v>2665.011</v>
      </c>
      <c r="O74" s="14">
        <f t="shared" si="33"/>
        <v>2989.48</v>
      </c>
      <c r="P74" s="14">
        <f t="shared" si="33"/>
        <v>3299.1849999999995</v>
      </c>
      <c r="Q74" s="14">
        <f t="shared" si="33"/>
        <v>3380.4169999999999</v>
      </c>
      <c r="R74" s="14">
        <f t="shared" si="33"/>
        <v>3439.3649999999998</v>
      </c>
      <c r="S74" s="14">
        <f t="shared" si="33"/>
        <v>3369.5539999999996</v>
      </c>
      <c r="T74" s="14">
        <f t="shared" si="33"/>
        <v>3461.54</v>
      </c>
      <c r="U74" s="14">
        <f t="shared" si="33"/>
        <v>3958.1380000000008</v>
      </c>
      <c r="V74" s="14">
        <f>IF(V77="n.a.", V72-V70-V73,  V72-V70-V73-V77)</f>
        <v>4292.6550000000007</v>
      </c>
      <c r="W74" s="14">
        <f ca="1">Compiler!C74</f>
        <v>4378.3549999999996</v>
      </c>
      <c r="X74" s="14" t="str">
        <f ca="1">Compiler!D74</f>
        <v>n.a.</v>
      </c>
      <c r="Y74" s="86" t="str">
        <f ca="1">Compiler!E74</f>
        <v>n.a.</v>
      </c>
      <c r="Z74" s="86" t="str">
        <f ca="1">Compiler!F74</f>
        <v/>
      </c>
      <c r="AA74" s="86" t="str">
        <f ca="1">Compiler!G74</f>
        <v/>
      </c>
      <c r="AB74" s="23" t="str">
        <f ca="1">Compiler!H74</f>
        <v/>
      </c>
      <c r="AC74" s="23" t="str">
        <f ca="1">Compiler!I74</f>
        <v/>
      </c>
      <c r="AD74" s="23" t="str">
        <f ca="1">Compiler!J74</f>
        <v/>
      </c>
      <c r="AE74" s="23" t="str">
        <f ca="1">Compiler!K74</f>
        <v/>
      </c>
      <c r="AF74" s="23" t="str">
        <f ca="1">Compiler!L74</f>
        <v/>
      </c>
      <c r="AG74" s="23" t="str">
        <f ca="1">Compiler!M74</f>
        <v/>
      </c>
      <c r="AH74" s="164" t="str">
        <f ca="1">Compiler!N74</f>
        <v/>
      </c>
    </row>
    <row r="75" spans="1:34" x14ac:dyDescent="0.2">
      <c r="A75" s="5">
        <v>58</v>
      </c>
      <c r="B75" s="23" t="s">
        <v>20</v>
      </c>
      <c r="C75" s="14">
        <f>ROUND(HistoricalAMNE!C75,3)</f>
        <v>292.72699999999998</v>
      </c>
      <c r="D75" s="14">
        <f>ROUND(HistoricalAMNE!D75,3)</f>
        <v>332.16399999999999</v>
      </c>
      <c r="E75" s="14">
        <f>ROUND(HistoricalAMNE!E75,3)</f>
        <v>344.73</v>
      </c>
      <c r="F75" s="14">
        <f>ROUND(HistoricalAMNE!F75,3)</f>
        <v>341.935</v>
      </c>
      <c r="G75" s="14">
        <f>ROUND(HistoricalAMNE!G75,3)</f>
        <v>342.71100000000001</v>
      </c>
      <c r="H75" s="14">
        <f>ROUND(HistoricalAMNE!H75,3)</f>
        <v>351.90499999999997</v>
      </c>
      <c r="I75" s="14">
        <f>ROUND(HistoricalAMNE!I75,3)</f>
        <v>365.49799999999999</v>
      </c>
      <c r="J75" s="14">
        <f>ROUND(HistoricalAMNE!J75,3)</f>
        <v>395.87700000000001</v>
      </c>
      <c r="K75" s="14">
        <f>ROUND(HistoricalAMNE!K75,3)</f>
        <v>437.56599999999997</v>
      </c>
      <c r="L75" s="14">
        <f>ROUND(HistoricalAMNE!L75,3)</f>
        <v>457.154</v>
      </c>
      <c r="M75" s="14">
        <f>ROUND(HistoricalAMNE!M75,3)</f>
        <v>450.60500000000002</v>
      </c>
      <c r="N75" s="14">
        <f>ROUND(HistoricalAMNE!N75,3)</f>
        <v>448.94799999999998</v>
      </c>
      <c r="O75" s="14">
        <f>ROUND(HistoricalAMNE!O75,3)</f>
        <v>481.55200000000002</v>
      </c>
      <c r="P75" s="14">
        <f>ROUND(HistoricalAMNE!P75,3)</f>
        <v>518.77099999999996</v>
      </c>
      <c r="Q75" s="14">
        <f>ROUND(HistoricalAMNE!Q75,3)</f>
        <v>534.33600000000001</v>
      </c>
      <c r="R75" s="14">
        <f>ROUND(HistoricalAMNE!R75,3)</f>
        <v>558.45500000000004</v>
      </c>
      <c r="S75" s="14">
        <f>ROUND(HistoricalAMNE!S75,3)</f>
        <v>594.91700000000003</v>
      </c>
      <c r="T75" s="14">
        <f>ROUND(HistoricalAMNE!T75,3)</f>
        <v>629.34299999999996</v>
      </c>
      <c r="U75" s="14">
        <f>ROUND(HistoricalAMNE!U75,3)</f>
        <v>677.78899999999999</v>
      </c>
      <c r="V75" s="14">
        <f>ROUND(HistoricalAMNE!V75,3)</f>
        <v>706.11800000000005</v>
      </c>
      <c r="W75" s="14">
        <f ca="1">Compiler!C75</f>
        <v>724.66800000000001</v>
      </c>
      <c r="X75" s="14" t="str">
        <f ca="1">Compiler!D75</f>
        <v>n.a.</v>
      </c>
      <c r="Y75" s="86" t="str">
        <f ca="1">Compiler!E75</f>
        <v>n.a.</v>
      </c>
      <c r="Z75" s="86" t="str">
        <f ca="1">Compiler!F75</f>
        <v/>
      </c>
      <c r="AA75" s="86" t="str">
        <f ca="1">Compiler!G75</f>
        <v/>
      </c>
      <c r="AB75" s="23" t="str">
        <f ca="1">Compiler!H75</f>
        <v/>
      </c>
      <c r="AC75" s="23" t="str">
        <f ca="1">Compiler!I75</f>
        <v/>
      </c>
      <c r="AD75" s="23" t="str">
        <f ca="1">Compiler!J75</f>
        <v/>
      </c>
      <c r="AE75" s="23" t="str">
        <f ca="1">Compiler!K75</f>
        <v/>
      </c>
      <c r="AF75" s="23" t="str">
        <f ca="1">Compiler!L75</f>
        <v/>
      </c>
      <c r="AG75" s="23" t="str">
        <f ca="1">Compiler!M75</f>
        <v/>
      </c>
      <c r="AH75" s="164" t="str">
        <f ca="1">Compiler!N75</f>
        <v/>
      </c>
    </row>
    <row r="76" spans="1:34" x14ac:dyDescent="0.2">
      <c r="A76" s="5">
        <v>59</v>
      </c>
      <c r="B76" s="23" t="s">
        <v>21</v>
      </c>
      <c r="C76" s="14">
        <f t="shared" ref="C76" si="34">C74-C75</f>
        <v>1358.7829999999999</v>
      </c>
      <c r="D76" s="14">
        <f t="shared" ref="D76:I76" si="35">D74-D75</f>
        <v>1557.0090000000002</v>
      </c>
      <c r="E76" s="14">
        <f t="shared" si="35"/>
        <v>1600.9209999999998</v>
      </c>
      <c r="F76" s="14">
        <f t="shared" si="35"/>
        <v>1458.5560000000003</v>
      </c>
      <c r="G76" s="14">
        <f t="shared" si="35"/>
        <v>1509.825</v>
      </c>
      <c r="H76" s="14">
        <f t="shared" si="35"/>
        <v>1636.0610000000001</v>
      </c>
      <c r="I76" s="14">
        <f t="shared" si="35"/>
        <v>1811.0219999999999</v>
      </c>
      <c r="J76" s="14">
        <f t="shared" ref="J76:K76" si="36">J74-J75</f>
        <v>2025.1950000000002</v>
      </c>
      <c r="K76" s="14">
        <f t="shared" si="36"/>
        <v>2446.087</v>
      </c>
      <c r="L76" s="14">
        <f t="shared" ref="L76:V76" si="37">L74-L75</f>
        <v>2629.1849999999999</v>
      </c>
      <c r="M76" s="14">
        <f t="shared" si="37"/>
        <v>2158.4239999999995</v>
      </c>
      <c r="N76" s="14">
        <f t="shared" si="37"/>
        <v>2216.0630000000001</v>
      </c>
      <c r="O76" s="14">
        <f t="shared" si="37"/>
        <v>2507.9279999999999</v>
      </c>
      <c r="P76" s="14">
        <f t="shared" si="37"/>
        <v>2780.4139999999998</v>
      </c>
      <c r="Q76" s="14">
        <f t="shared" si="37"/>
        <v>2846.0810000000001</v>
      </c>
      <c r="R76" s="14">
        <f t="shared" si="37"/>
        <v>2880.91</v>
      </c>
      <c r="S76" s="14">
        <f t="shared" si="37"/>
        <v>2774.6369999999997</v>
      </c>
      <c r="T76" s="14">
        <f t="shared" si="37"/>
        <v>2832.1970000000001</v>
      </c>
      <c r="U76" s="14">
        <f t="shared" si="37"/>
        <v>3280.3490000000011</v>
      </c>
      <c r="V76" s="14">
        <f t="shared" si="37"/>
        <v>3586.5370000000007</v>
      </c>
      <c r="W76" s="14">
        <f ca="1">Compiler!C76</f>
        <v>3653.6869999999994</v>
      </c>
      <c r="X76" s="14" t="str">
        <f ca="1">Compiler!D76</f>
        <v>n.a.</v>
      </c>
      <c r="Y76" s="86" t="str">
        <f ca="1">Compiler!E76</f>
        <v>n.a.</v>
      </c>
      <c r="Z76" s="86" t="str">
        <f ca="1">Compiler!F76</f>
        <v/>
      </c>
      <c r="AA76" s="86" t="str">
        <f ca="1">Compiler!G76</f>
        <v/>
      </c>
      <c r="AB76" s="23" t="str">
        <f ca="1">Compiler!H76</f>
        <v/>
      </c>
      <c r="AC76" s="23" t="str">
        <f ca="1">Compiler!I76</f>
        <v/>
      </c>
      <c r="AD76" s="23" t="str">
        <f ca="1">Compiler!J76</f>
        <v/>
      </c>
      <c r="AE76" s="23" t="str">
        <f ca="1">Compiler!K76</f>
        <v/>
      </c>
      <c r="AF76" s="23" t="str">
        <f ca="1">Compiler!L76</f>
        <v/>
      </c>
      <c r="AG76" s="23" t="str">
        <f ca="1">Compiler!M76</f>
        <v/>
      </c>
      <c r="AH76" s="164" t="str">
        <f ca="1">Compiler!N76</f>
        <v/>
      </c>
    </row>
    <row r="77" spans="1:34" ht="14.25" x14ac:dyDescent="0.2">
      <c r="A77" s="5">
        <v>60</v>
      </c>
      <c r="B77" s="23" t="s">
        <v>677</v>
      </c>
      <c r="C77" s="14" t="str">
        <f>HistoricalAMNE!C77</f>
        <v>n.a.</v>
      </c>
      <c r="D77" s="14" t="str">
        <f>HistoricalAMNE!D77</f>
        <v>n.a.</v>
      </c>
      <c r="E77" s="14" t="str">
        <f>HistoricalAMNE!E77</f>
        <v>n.a.</v>
      </c>
      <c r="F77" s="14" t="str">
        <f>HistoricalAMNE!F77</f>
        <v>n.a.</v>
      </c>
      <c r="G77" s="14" t="str">
        <f>HistoricalAMNE!G77</f>
        <v>n.a.</v>
      </c>
      <c r="H77" s="14" t="str">
        <f>HistoricalAMNE!H77</f>
        <v>n.a.</v>
      </c>
      <c r="I77" s="14" t="str">
        <f>HistoricalAMNE!I77</f>
        <v>n.a.</v>
      </c>
      <c r="J77" s="14" t="str">
        <f>HistoricalAMNE!J77</f>
        <v>n.a.</v>
      </c>
      <c r="K77" s="14" t="str">
        <f>HistoricalAMNE!K77</f>
        <v>n.a.</v>
      </c>
      <c r="L77" s="14" t="str">
        <f>HistoricalAMNE!L77</f>
        <v>n.a.</v>
      </c>
      <c r="M77" s="14" t="str">
        <f>HistoricalAMNE!M77</f>
        <v>n.a.</v>
      </c>
      <c r="N77" s="14" t="str">
        <f>HistoricalAMNE!N77</f>
        <v>n.a.</v>
      </c>
      <c r="O77" s="14" t="str">
        <f>HistoricalAMNE!O77</f>
        <v>n.a.</v>
      </c>
      <c r="P77" s="14" t="str">
        <f>HistoricalAMNE!P77</f>
        <v>n.a.</v>
      </c>
      <c r="Q77" s="14" t="str">
        <f>HistoricalAMNE!Q77</f>
        <v>n.a.</v>
      </c>
      <c r="R77" s="14" t="str">
        <f>HistoricalAMNE!R77</f>
        <v>n.a.</v>
      </c>
      <c r="S77" s="14" t="str">
        <f>HistoricalAMNE!S77</f>
        <v>n.a.</v>
      </c>
      <c r="T77" s="14" t="str">
        <f>HistoricalAMNE!T77</f>
        <v>n.a.</v>
      </c>
      <c r="U77" s="14" t="str">
        <f>HistoricalAMNE!U77</f>
        <v>n.a.</v>
      </c>
      <c r="V77" s="14" t="str">
        <f>HistoricalAMNE!V77</f>
        <v>n.a.</v>
      </c>
      <c r="W77" s="14" t="str">
        <f ca="1">Compiler!C77</f>
        <v>…</v>
      </c>
      <c r="X77" s="14" t="str">
        <f ca="1">Compiler!D77</f>
        <v>…</v>
      </c>
      <c r="Y77" s="86" t="str">
        <f ca="1">Compiler!E77</f>
        <v>…</v>
      </c>
      <c r="Z77" s="86" t="str">
        <f ca="1">Compiler!F77</f>
        <v/>
      </c>
      <c r="AA77" s="86" t="str">
        <f ca="1">Compiler!G77</f>
        <v/>
      </c>
      <c r="AB77" s="23" t="str">
        <f ca="1">Compiler!H77</f>
        <v/>
      </c>
      <c r="AC77" s="23" t="str">
        <f ca="1">Compiler!I77</f>
        <v/>
      </c>
      <c r="AD77" s="23" t="str">
        <f ca="1">Compiler!J77</f>
        <v/>
      </c>
      <c r="AE77" s="23" t="str">
        <f ca="1">Compiler!K77</f>
        <v/>
      </c>
      <c r="AF77" s="23" t="str">
        <f ca="1">Compiler!L77</f>
        <v/>
      </c>
      <c r="AG77" s="23" t="str">
        <f ca="1">Compiler!M77</f>
        <v/>
      </c>
      <c r="AH77" s="164" t="str">
        <f ca="1">Compiler!N77</f>
        <v/>
      </c>
    </row>
    <row r="78" spans="1:34" x14ac:dyDescent="0.2">
      <c r="A78" s="5">
        <v>61</v>
      </c>
      <c r="B78" s="23" t="s">
        <v>42</v>
      </c>
      <c r="C78" s="14">
        <f>ROUND(HistoricalAMNE!C78,3)</f>
        <v>2.9740000000000002</v>
      </c>
      <c r="D78" s="14">
        <f>ROUND(HistoricalAMNE!D78,3)</f>
        <v>3.6</v>
      </c>
      <c r="E78" s="14">
        <f>ROUND(HistoricalAMNE!E78,3)</f>
        <v>2</v>
      </c>
      <c r="F78" s="14">
        <f>ROUND(HistoricalAMNE!F78,3)</f>
        <v>1.6</v>
      </c>
      <c r="G78" s="14">
        <f>ROUND(HistoricalAMNE!G78,3)</f>
        <v>2.2000000000000002</v>
      </c>
      <c r="H78" s="14">
        <f>ROUND(HistoricalAMNE!H78,3)</f>
        <v>4.7</v>
      </c>
      <c r="I78" s="14">
        <f>ROUND(HistoricalAMNE!I78,3)</f>
        <v>4.4000000000000004</v>
      </c>
      <c r="J78" s="14">
        <f>ROUND(HistoricalAMNE!J78,3)</f>
        <v>7.5</v>
      </c>
      <c r="K78" s="14" t="str">
        <f>HistoricalAMNE!K78</f>
        <v xml:space="preserve"> ...</v>
      </c>
      <c r="L78" s="14" t="str">
        <f>HistoricalAMNE!L78</f>
        <v xml:space="preserve"> ...</v>
      </c>
      <c r="M78" s="14" t="str">
        <f>HistoricalAMNE!M78</f>
        <v xml:space="preserve"> ...</v>
      </c>
      <c r="N78" s="14" t="str">
        <f>HistoricalAMNE!N78</f>
        <v xml:space="preserve"> ...</v>
      </c>
      <c r="O78" s="14" t="str">
        <f>HistoricalAMNE!O78</f>
        <v xml:space="preserve"> ...</v>
      </c>
      <c r="P78" s="14" t="str">
        <f>HistoricalAMNE!P78</f>
        <v xml:space="preserve"> ...</v>
      </c>
      <c r="Q78" s="14" t="str">
        <f>HistoricalAMNE!Q78</f>
        <v xml:space="preserve"> ...</v>
      </c>
      <c r="R78" s="14" t="str">
        <f>HistoricalAMNE!R78</f>
        <v xml:space="preserve"> ...</v>
      </c>
      <c r="S78" s="14" t="str">
        <f>HistoricalAMNE!S78</f>
        <v xml:space="preserve"> ...</v>
      </c>
      <c r="T78" s="14" t="str">
        <f>HistoricalAMNE!T78</f>
        <v xml:space="preserve"> ...</v>
      </c>
      <c r="U78" s="14" t="str">
        <f>HistoricalAMNE!U78</f>
        <v xml:space="preserve"> ...</v>
      </c>
      <c r="V78" s="14" t="str">
        <f>HistoricalAMNE!V78</f>
        <v xml:space="preserve"> ...</v>
      </c>
      <c r="W78" s="14" t="str">
        <f ca="1">Compiler!C78</f>
        <v>…</v>
      </c>
      <c r="X78" s="14" t="str">
        <f ca="1">Compiler!D78</f>
        <v>…</v>
      </c>
      <c r="Y78" s="86" t="str">
        <f ca="1">Compiler!E78</f>
        <v>…</v>
      </c>
      <c r="Z78" s="86" t="str">
        <f ca="1">Compiler!F78</f>
        <v/>
      </c>
      <c r="AA78" s="86" t="str">
        <f ca="1">Compiler!G78</f>
        <v/>
      </c>
      <c r="AB78" s="23" t="str">
        <f ca="1">Compiler!H78</f>
        <v/>
      </c>
      <c r="AC78" s="23" t="str">
        <f ca="1">Compiler!I78</f>
        <v/>
      </c>
      <c r="AD78" s="23" t="str">
        <f ca="1">Compiler!J78</f>
        <v/>
      </c>
      <c r="AE78" s="23" t="str">
        <f ca="1">Compiler!K78</f>
        <v/>
      </c>
      <c r="AF78" s="23" t="str">
        <f ca="1">Compiler!L78</f>
        <v/>
      </c>
      <c r="AG78" s="23" t="str">
        <f ca="1">Compiler!M78</f>
        <v/>
      </c>
      <c r="AH78" s="164" t="str">
        <f ca="1">Compiler!N78</f>
        <v/>
      </c>
    </row>
    <row r="79" spans="1:34" x14ac:dyDescent="0.2">
      <c r="A79" s="5"/>
      <c r="B79" s="33"/>
      <c r="C79" s="14"/>
      <c r="D79" s="14"/>
      <c r="E79" s="14"/>
      <c r="F79" s="14"/>
      <c r="G79" s="14"/>
      <c r="H79" s="14"/>
      <c r="I79" s="14"/>
      <c r="J79" s="14"/>
      <c r="K79" s="14"/>
      <c r="L79" s="14"/>
      <c r="M79" s="14"/>
      <c r="N79" s="14"/>
      <c r="O79" s="14"/>
      <c r="P79" s="14"/>
      <c r="Q79" s="14"/>
      <c r="R79" s="14"/>
      <c r="S79" s="14"/>
      <c r="T79" s="14"/>
      <c r="U79" s="14"/>
      <c r="V79" s="14"/>
      <c r="W79" s="14"/>
      <c r="X79" s="14"/>
      <c r="Y79" s="86"/>
      <c r="Z79" s="86"/>
      <c r="AA79" s="86"/>
      <c r="AH79" s="164"/>
    </row>
    <row r="80" spans="1:34" s="67" customFormat="1" x14ac:dyDescent="0.2">
      <c r="A80" s="5">
        <v>62</v>
      </c>
      <c r="B80" s="33" t="s">
        <v>86</v>
      </c>
      <c r="C80" s="51">
        <f>C81+C84</f>
        <v>234.63900000000001</v>
      </c>
      <c r="D80" s="51">
        <f t="shared" ref="D80:V80" si="38">D81+D84</f>
        <v>288.73399999999998</v>
      </c>
      <c r="E80" s="51">
        <f t="shared" si="38"/>
        <v>268.59199999999998</v>
      </c>
      <c r="F80" s="51">
        <f t="shared" si="38"/>
        <v>239.30800000000002</v>
      </c>
      <c r="G80" s="51">
        <f t="shared" si="38"/>
        <v>233.92099999999999</v>
      </c>
      <c r="H80" s="51">
        <f t="shared" si="38"/>
        <v>275.98599999999999</v>
      </c>
      <c r="I80" s="51">
        <f t="shared" si="38"/>
        <v>360.16199999999998</v>
      </c>
      <c r="J80" s="51">
        <f t="shared" si="38"/>
        <v>490.58</v>
      </c>
      <c r="K80" s="51">
        <f t="shared" si="38"/>
        <v>609.77200000000005</v>
      </c>
      <c r="L80" s="51">
        <f t="shared" si="38"/>
        <v>560.79500000000007</v>
      </c>
      <c r="M80" s="51">
        <f t="shared" si="38"/>
        <v>417.779</v>
      </c>
      <c r="N80" s="51">
        <f t="shared" si="38"/>
        <v>388.86100000000005</v>
      </c>
      <c r="O80" s="51">
        <f t="shared" si="38"/>
        <v>404.089</v>
      </c>
      <c r="P80" s="51">
        <f t="shared" si="38"/>
        <v>414.435</v>
      </c>
      <c r="Q80" s="51">
        <f t="shared" si="38"/>
        <v>423.11</v>
      </c>
      <c r="R80" s="51">
        <f t="shared" si="38"/>
        <v>447.78699999999998</v>
      </c>
      <c r="S80" s="51">
        <f t="shared" si="38"/>
        <v>462.12</v>
      </c>
      <c r="T80" s="51">
        <f t="shared" si="38"/>
        <v>483.19899999999996</v>
      </c>
      <c r="U80" s="51">
        <f t="shared" si="38"/>
        <v>528.01700000000005</v>
      </c>
      <c r="V80" s="51">
        <f t="shared" si="38"/>
        <v>611.97900000000004</v>
      </c>
      <c r="W80" s="51">
        <f ca="1">Compiler!C80</f>
        <v>660.13099999999997</v>
      </c>
      <c r="X80" s="51">
        <f ca="1">Compiler!D80</f>
        <v>590.19999999999993</v>
      </c>
      <c r="Y80" s="85">
        <f ca="1">Compiler!E80</f>
        <v>0</v>
      </c>
      <c r="Z80" s="85" t="str">
        <f ca="1">Compiler!F80</f>
        <v/>
      </c>
      <c r="AA80" s="85" t="str">
        <f ca="1">Compiler!G80</f>
        <v/>
      </c>
      <c r="AB80" s="51" t="str">
        <f ca="1">Compiler!H80</f>
        <v/>
      </c>
      <c r="AC80" s="67" t="str">
        <f ca="1">Compiler!I80</f>
        <v/>
      </c>
      <c r="AD80" s="67" t="str">
        <f ca="1">Compiler!J80</f>
        <v/>
      </c>
      <c r="AE80" s="67" t="str">
        <f ca="1">Compiler!K80</f>
        <v/>
      </c>
      <c r="AF80" s="67" t="str">
        <f ca="1">Compiler!L80</f>
        <v/>
      </c>
      <c r="AG80" s="67" t="str">
        <f ca="1">Compiler!M80</f>
        <v/>
      </c>
      <c r="AH80" s="67" t="str">
        <f ca="1">Compiler!N80</f>
        <v/>
      </c>
    </row>
    <row r="81" spans="1:34" x14ac:dyDescent="0.2">
      <c r="A81" s="5">
        <v>63</v>
      </c>
      <c r="B81" s="23" t="s">
        <v>48</v>
      </c>
      <c r="C81" s="14">
        <f>C82+C83</f>
        <v>223.149</v>
      </c>
      <c r="D81" s="14">
        <f t="shared" ref="D81:V81" si="39">D82+D83</f>
        <v>276.86099999999999</v>
      </c>
      <c r="E81" s="14">
        <f t="shared" si="39"/>
        <v>256.09199999999998</v>
      </c>
      <c r="F81" s="14">
        <f t="shared" si="39"/>
        <v>226.49200000000002</v>
      </c>
      <c r="G81" s="14">
        <f t="shared" si="39"/>
        <v>220.565</v>
      </c>
      <c r="H81" s="14">
        <f t="shared" si="39"/>
        <v>261.44299999999998</v>
      </c>
      <c r="I81" s="14">
        <f t="shared" si="39"/>
        <v>343.755</v>
      </c>
      <c r="J81" s="14">
        <f t="shared" si="39"/>
        <v>473.935</v>
      </c>
      <c r="K81" s="14">
        <f t="shared" si="39"/>
        <v>593.66300000000001</v>
      </c>
      <c r="L81" s="14">
        <f t="shared" si="39"/>
        <v>543.58100000000002</v>
      </c>
      <c r="M81" s="14">
        <f t="shared" si="39"/>
        <v>403.87099999999998</v>
      </c>
      <c r="N81" s="14">
        <f t="shared" si="39"/>
        <v>375.33300000000003</v>
      </c>
      <c r="O81" s="14">
        <f t="shared" si="39"/>
        <v>390.149</v>
      </c>
      <c r="P81" s="14">
        <f t="shared" si="39"/>
        <v>400.12700000000001</v>
      </c>
      <c r="Q81" s="14">
        <f t="shared" si="39"/>
        <v>407.90000000000003</v>
      </c>
      <c r="R81" s="14">
        <f t="shared" si="39"/>
        <v>431.839</v>
      </c>
      <c r="S81" s="14">
        <f t="shared" si="39"/>
        <v>445.42700000000002</v>
      </c>
      <c r="T81" s="14">
        <f t="shared" si="39"/>
        <v>465.88299999999998</v>
      </c>
      <c r="U81" s="14">
        <f t="shared" si="39"/>
        <v>511.065</v>
      </c>
      <c r="V81" s="14">
        <f t="shared" si="39"/>
        <v>594.75600000000009</v>
      </c>
      <c r="W81" s="14">
        <f ca="1">Compiler!C81</f>
        <v>641.22699999999998</v>
      </c>
      <c r="X81" s="14">
        <f ca="1">Compiler!D81</f>
        <v>575.77099999999996</v>
      </c>
      <c r="Y81" s="86">
        <f ca="1">Compiler!E81</f>
        <v>0</v>
      </c>
      <c r="Z81" s="86" t="str">
        <f ca="1">Compiler!F81</f>
        <v/>
      </c>
      <c r="AA81" s="86" t="str">
        <f ca="1">Compiler!G81</f>
        <v/>
      </c>
      <c r="AB81" s="14" t="str">
        <f ca="1">Compiler!H81</f>
        <v/>
      </c>
      <c r="AC81" s="23" t="str">
        <f ca="1">Compiler!I81</f>
        <v/>
      </c>
      <c r="AD81" s="23" t="str">
        <f ca="1">Compiler!J81</f>
        <v/>
      </c>
      <c r="AE81" s="23" t="str">
        <f ca="1">Compiler!K81</f>
        <v/>
      </c>
      <c r="AF81" s="23" t="str">
        <f ca="1">Compiler!L81</f>
        <v/>
      </c>
      <c r="AG81" s="23" t="str">
        <f ca="1">Compiler!M81</f>
        <v/>
      </c>
      <c r="AH81" s="164" t="str">
        <f ca="1">Compiler!N81</f>
        <v/>
      </c>
    </row>
    <row r="82" spans="1:34" x14ac:dyDescent="0.2">
      <c r="A82" s="5">
        <v>64</v>
      </c>
      <c r="B82" s="23" t="s">
        <v>96</v>
      </c>
      <c r="C82" s="14">
        <f>ROUND(GetItaISData!F82/1000, 3)</f>
        <v>145.65100000000001</v>
      </c>
      <c r="D82" s="14">
        <f>ROUND(GetItaISData!G82/1000, 3)</f>
        <v>165.36799999999999</v>
      </c>
      <c r="E82" s="14">
        <f>ROUND(GetItaISData!H82/1000, 3)</f>
        <v>162.874</v>
      </c>
      <c r="F82" s="14">
        <f>ROUND(GetItaISData!I82/1000, 3)</f>
        <v>160.27500000000001</v>
      </c>
      <c r="G82" s="14">
        <f>ROUND(GetItaISData!J82/1000, 3)</f>
        <v>164.09700000000001</v>
      </c>
      <c r="H82" s="14">
        <f>ROUND(GetItaISData!K82/1000, 3)</f>
        <v>197.41300000000001</v>
      </c>
      <c r="I82" s="14">
        <f>ROUND(GetItaISData!L82/1000, 3)</f>
        <v>242.654</v>
      </c>
      <c r="J82" s="14">
        <f>ROUND(GetItaISData!M82/1000, 3)</f>
        <v>306.67099999999999</v>
      </c>
      <c r="K82" s="14">
        <f>ROUND(GetItaISData!N82/1000, 3)</f>
        <v>386.09300000000002</v>
      </c>
      <c r="L82" s="14">
        <f>ROUND(GetItaISData!O82/1000, 3)</f>
        <v>404.94499999999999</v>
      </c>
      <c r="M82" s="14">
        <f>ROUND(GetItaISData!P82/1000, 3)</f>
        <v>332.31099999999998</v>
      </c>
      <c r="N82" s="14">
        <f>ROUND(GetItaISData!Q82/1000, 3)</f>
        <v>315.55500000000001</v>
      </c>
      <c r="O82" s="14">
        <f>ROUND(GetItaISData!R82/1000, 3)</f>
        <v>332.19</v>
      </c>
      <c r="P82" s="14">
        <f>ROUND(GetItaISData!S82/1000, 3)</f>
        <v>351.33199999999999</v>
      </c>
      <c r="Q82" s="14">
        <f>ROUND(GetItaISData!T82/1000, 3)</f>
        <v>365.13600000000002</v>
      </c>
      <c r="R82" s="14">
        <f>ROUND(GetItaISData!U82/1000, 3)</f>
        <v>384.41199999999998</v>
      </c>
      <c r="S82" s="14">
        <f>ROUND(GetItaISData!V82/1000, 3)</f>
        <v>399.47300000000001</v>
      </c>
      <c r="T82" s="14">
        <f>ROUND(GetItaISData!W82/1000, 3)</f>
        <v>416.875</v>
      </c>
      <c r="U82" s="14">
        <f>ROUND(GetItaISData!X82/1000, 3)</f>
        <v>445.887</v>
      </c>
      <c r="V82" s="14">
        <f>ROUND(GetItaISData!Y82/1000, 3)</f>
        <v>488.20800000000003</v>
      </c>
      <c r="W82" s="14">
        <f ca="1">Compiler!C82</f>
        <v>506.767</v>
      </c>
      <c r="X82" s="14">
        <f ca="1">Compiler!D82</f>
        <v>489.18900000000002</v>
      </c>
      <c r="Y82" s="86">
        <f ca="1">Compiler!E82</f>
        <v>0</v>
      </c>
      <c r="Z82" s="86" t="str">
        <f ca="1">Compiler!F82</f>
        <v/>
      </c>
      <c r="AA82" s="86" t="str">
        <f ca="1">Compiler!G82</f>
        <v/>
      </c>
      <c r="AB82" s="23" t="str">
        <f ca="1">Compiler!H82</f>
        <v/>
      </c>
      <c r="AC82" s="23" t="str">
        <f ca="1">Compiler!I82</f>
        <v/>
      </c>
      <c r="AD82" s="23" t="str">
        <f ca="1">Compiler!J82</f>
        <v/>
      </c>
      <c r="AE82" s="23" t="str">
        <f ca="1">Compiler!K82</f>
        <v/>
      </c>
      <c r="AF82" s="23" t="str">
        <f ca="1">Compiler!L82</f>
        <v/>
      </c>
      <c r="AG82" s="23" t="str">
        <f ca="1">Compiler!M82</f>
        <v/>
      </c>
      <c r="AH82" s="164" t="str">
        <f ca="1">Compiler!N82</f>
        <v/>
      </c>
    </row>
    <row r="83" spans="1:34" x14ac:dyDescent="0.2">
      <c r="A83" s="5">
        <v>65</v>
      </c>
      <c r="B83" s="23" t="s">
        <v>97</v>
      </c>
      <c r="C83" s="14">
        <f>ROUND(GetItaISData!F83/1000, 3)</f>
        <v>77.498000000000005</v>
      </c>
      <c r="D83" s="14">
        <f>ROUND(GetItaISData!G83/1000, 3)</f>
        <v>111.49299999999999</v>
      </c>
      <c r="E83" s="14">
        <f>ROUND(GetItaISData!H83/1000, 3)</f>
        <v>93.218000000000004</v>
      </c>
      <c r="F83" s="14">
        <f>ROUND(GetItaISData!I83/1000, 3)</f>
        <v>66.216999999999999</v>
      </c>
      <c r="G83" s="14">
        <f>ROUND(GetItaISData!J83/1000, 3)</f>
        <v>56.468000000000004</v>
      </c>
      <c r="H83" s="14">
        <f>ROUND(GetItaISData!K83/1000, 3)</f>
        <v>64.03</v>
      </c>
      <c r="I83" s="14">
        <f>ROUND(GetItaISData!L83/1000, 3)</f>
        <v>101.101</v>
      </c>
      <c r="J83" s="14">
        <f>ROUND(GetItaISData!M83/1000, 3)</f>
        <v>167.26400000000001</v>
      </c>
      <c r="K83" s="14">
        <f>ROUND(GetItaISData!N83/1000, 3)</f>
        <v>207.57</v>
      </c>
      <c r="L83" s="14">
        <f>ROUND(GetItaISData!O83/1000, 3)</f>
        <v>138.636</v>
      </c>
      <c r="M83" s="14">
        <f>ROUND(GetItaISData!P83/1000, 3)</f>
        <v>71.56</v>
      </c>
      <c r="N83" s="14">
        <f>ROUND(GetItaISData!Q83/1000, 3)</f>
        <v>59.777999999999999</v>
      </c>
      <c r="O83" s="14">
        <f>ROUND(GetItaISData!R83/1000, 3)</f>
        <v>57.959000000000003</v>
      </c>
      <c r="P83" s="14">
        <f>ROUND(GetItaISData!S83/1000, 3)</f>
        <v>48.795000000000002</v>
      </c>
      <c r="Q83" s="14">
        <f>ROUND(GetItaISData!T83/1000, 3)</f>
        <v>42.764000000000003</v>
      </c>
      <c r="R83" s="14">
        <f>ROUND(GetItaISData!U83/1000, 3)</f>
        <v>47.427</v>
      </c>
      <c r="S83" s="14">
        <f>ROUND(GetItaISData!V83/1000, 3)</f>
        <v>45.954000000000001</v>
      </c>
      <c r="T83" s="14">
        <f>ROUND(GetItaISData!W83/1000, 3)</f>
        <v>49.008000000000003</v>
      </c>
      <c r="U83" s="14">
        <f>ROUND(GetItaISData!X83/1000, 3)</f>
        <v>65.177999999999997</v>
      </c>
      <c r="V83" s="14">
        <f>ROUND(GetItaISData!Y83/1000, 3)</f>
        <v>106.548</v>
      </c>
      <c r="W83" s="14">
        <f ca="1">Compiler!C83</f>
        <v>134.46</v>
      </c>
      <c r="X83" s="14">
        <f ca="1">Compiler!D83</f>
        <v>86.581999999999994</v>
      </c>
      <c r="Y83" s="86">
        <f ca="1">Compiler!E83</f>
        <v>0</v>
      </c>
      <c r="Z83" s="86" t="str">
        <f ca="1">Compiler!F83</f>
        <v/>
      </c>
      <c r="AA83" s="86" t="str">
        <f ca="1">Compiler!G83</f>
        <v/>
      </c>
      <c r="AB83" s="23" t="str">
        <f ca="1">Compiler!H83</f>
        <v/>
      </c>
      <c r="AC83" s="23" t="str">
        <f ca="1">Compiler!I83</f>
        <v/>
      </c>
      <c r="AD83" s="23" t="str">
        <f ca="1">Compiler!J83</f>
        <v/>
      </c>
      <c r="AE83" s="23" t="str">
        <f ca="1">Compiler!K83</f>
        <v/>
      </c>
      <c r="AF83" s="23" t="str">
        <f ca="1">Compiler!L83</f>
        <v/>
      </c>
      <c r="AG83" s="23" t="str">
        <f ca="1">Compiler!M83</f>
        <v/>
      </c>
      <c r="AH83" s="164" t="str">
        <f ca="1">Compiler!N83</f>
        <v/>
      </c>
    </row>
    <row r="84" spans="1:34" x14ac:dyDescent="0.2">
      <c r="A84" s="5">
        <v>66</v>
      </c>
      <c r="B84" s="23" t="s">
        <v>98</v>
      </c>
      <c r="C84" s="14">
        <f>ROUND(GetItaISData!F84/1000, 3)</f>
        <v>11.49</v>
      </c>
      <c r="D84" s="14">
        <f>ROUND(GetItaISData!G84/1000, 3)</f>
        <v>11.872999999999999</v>
      </c>
      <c r="E84" s="14">
        <f>ROUND(GetItaISData!H84/1000, 3)</f>
        <v>12.5</v>
      </c>
      <c r="F84" s="14">
        <f>ROUND(GetItaISData!I84/1000, 3)</f>
        <v>12.816000000000001</v>
      </c>
      <c r="G84" s="14">
        <f>ROUND(GetItaISData!J84/1000, 3)</f>
        <v>13.356</v>
      </c>
      <c r="H84" s="14">
        <f>ROUND(GetItaISData!K84/1000, 3)</f>
        <v>14.542999999999999</v>
      </c>
      <c r="I84" s="14">
        <f>ROUND(GetItaISData!L84/1000, 3)</f>
        <v>16.407</v>
      </c>
      <c r="J84" s="14">
        <f>ROUND(GetItaISData!M84/1000, 3)</f>
        <v>16.645</v>
      </c>
      <c r="K84" s="14">
        <f>ROUND(GetItaISData!N84/1000, 3)</f>
        <v>16.109000000000002</v>
      </c>
      <c r="L84" s="14">
        <f>ROUND(GetItaISData!O84/1000, 3)</f>
        <v>17.213999999999999</v>
      </c>
      <c r="M84" s="14">
        <f>ROUND(GetItaISData!P84/1000, 3)</f>
        <v>13.907999999999999</v>
      </c>
      <c r="N84" s="14">
        <f>ROUND(GetItaISData!Q84/1000, 3)</f>
        <v>13.528</v>
      </c>
      <c r="O84" s="14">
        <f>ROUND(GetItaISData!R84/1000, 3)</f>
        <v>13.94</v>
      </c>
      <c r="P84" s="14">
        <f>ROUND(GetItaISData!S84/1000, 3)</f>
        <v>14.308</v>
      </c>
      <c r="Q84" s="14">
        <f>ROUND(GetItaISData!T84/1000, 3)</f>
        <v>15.21</v>
      </c>
      <c r="R84" s="14">
        <f>ROUND(GetItaISData!U84/1000, 3)</f>
        <v>15.948</v>
      </c>
      <c r="S84" s="14">
        <f>ROUND(GetItaISData!V84/1000, 3)</f>
        <v>16.693000000000001</v>
      </c>
      <c r="T84" s="14">
        <f>ROUND(GetItaISData!W84/1000, 3)</f>
        <v>17.315999999999999</v>
      </c>
      <c r="U84" s="14">
        <f>ROUND(GetItaISData!X84/1000, 3)</f>
        <v>16.952000000000002</v>
      </c>
      <c r="V84" s="14">
        <f>ROUND(GetItaISData!Y84/1000, 3)</f>
        <v>17.222999999999999</v>
      </c>
      <c r="W84" s="14">
        <f ca="1">Compiler!C84</f>
        <v>18.904</v>
      </c>
      <c r="X84" s="14">
        <f ca="1">Compiler!D84</f>
        <v>14.429</v>
      </c>
      <c r="Y84" s="86">
        <f ca="1">Compiler!E84</f>
        <v>0</v>
      </c>
      <c r="Z84" s="86" t="str">
        <f ca="1">Compiler!F84</f>
        <v/>
      </c>
      <c r="AA84" s="86" t="str">
        <f ca="1">Compiler!G84</f>
        <v/>
      </c>
      <c r="AB84" s="23" t="str">
        <f ca="1">Compiler!H84</f>
        <v/>
      </c>
      <c r="AC84" s="23" t="str">
        <f ca="1">Compiler!I84</f>
        <v/>
      </c>
      <c r="AD84" s="23" t="str">
        <f ca="1">Compiler!J84</f>
        <v/>
      </c>
      <c r="AE84" s="23" t="str">
        <f ca="1">Compiler!K84</f>
        <v/>
      </c>
      <c r="AF84" s="23" t="str">
        <f ca="1">Compiler!L84</f>
        <v/>
      </c>
      <c r="AG84" s="23" t="str">
        <f ca="1">Compiler!M84</f>
        <v/>
      </c>
      <c r="AH84" s="164" t="str">
        <f ca="1">Compiler!N84</f>
        <v/>
      </c>
    </row>
    <row r="85" spans="1:34" x14ac:dyDescent="0.2">
      <c r="C85" s="14"/>
      <c r="D85" s="14"/>
      <c r="E85" s="14"/>
      <c r="F85" s="14"/>
      <c r="G85" s="14"/>
      <c r="H85" s="14"/>
      <c r="I85" s="14"/>
      <c r="J85" s="14"/>
      <c r="K85" s="14"/>
      <c r="L85" s="14"/>
      <c r="M85" s="14"/>
      <c r="N85" s="14"/>
      <c r="O85" s="14"/>
      <c r="P85" s="14"/>
      <c r="Q85" s="14"/>
      <c r="R85" s="14"/>
      <c r="S85" s="14"/>
      <c r="T85" s="14"/>
      <c r="U85" s="14"/>
      <c r="V85" s="14"/>
      <c r="W85" s="14"/>
      <c r="X85" s="14"/>
      <c r="Y85" s="86"/>
      <c r="Z85" s="86"/>
      <c r="AA85" s="86"/>
      <c r="AH85" s="164"/>
    </row>
    <row r="86" spans="1:34" s="67" customFormat="1" x14ac:dyDescent="0.2">
      <c r="A86" s="5">
        <v>67</v>
      </c>
      <c r="B86" s="33" t="s">
        <v>99</v>
      </c>
      <c r="C86" s="51">
        <f>ROUND(GetItaISData!F86/1000, 3)</f>
        <v>75.16</v>
      </c>
      <c r="D86" s="51">
        <f>ROUND(GetItaISData!G86/1000, 3)</f>
        <v>84.408000000000001</v>
      </c>
      <c r="E86" s="51">
        <f>ROUND(GetItaISData!H86/1000, 3)</f>
        <v>98.364000000000004</v>
      </c>
      <c r="F86" s="51">
        <f>ROUND(GetItaISData!I86/1000, 3)</f>
        <v>105.968</v>
      </c>
      <c r="G86" s="51">
        <f>ROUND(GetItaISData!J86/1000, 3)</f>
        <v>117.33</v>
      </c>
      <c r="H86" s="51">
        <f>ROUND(GetItaISData!K86/1000, 3)</f>
        <v>131.779</v>
      </c>
      <c r="I86" s="51">
        <f>ROUND(GetItaISData!L86/1000, 3)</f>
        <v>142.232</v>
      </c>
      <c r="J86" s="51">
        <f>ROUND(GetItaISData!M86/1000, 3)</f>
        <v>139.39599999999999</v>
      </c>
      <c r="K86" s="51">
        <f>ROUND(GetItaISData!N86/1000, 3)</f>
        <v>160.09200000000001</v>
      </c>
      <c r="L86" s="51">
        <f>ROUND(GetItaISData!O86/1000, 3)</f>
        <v>180.739</v>
      </c>
      <c r="M86" s="51">
        <f>ROUND(GetItaISData!P86/1000, 3)</f>
        <v>185.65199999999999</v>
      </c>
      <c r="N86" s="51">
        <f>ROUND(GetItaISData!Q86/1000, 3)</f>
        <v>190.749</v>
      </c>
      <c r="O86" s="51">
        <f>ROUND(GetItaISData!R86/1000, 3)</f>
        <v>204.86500000000001</v>
      </c>
      <c r="P86" s="51">
        <f>ROUND(GetItaISData!S86/1000, 3)</f>
        <v>202.19800000000001</v>
      </c>
      <c r="Q86" s="51">
        <f>ROUND(GetItaISData!T86/1000, 3)</f>
        <v>213.90299999999999</v>
      </c>
      <c r="R86" s="51">
        <f>ROUND(GetItaISData!U86/1000, 3)</f>
        <v>226.92699999999999</v>
      </c>
      <c r="S86" s="51">
        <f>ROUND(GetItaISData!V86/1000, 3)</f>
        <v>235.71199999999999</v>
      </c>
      <c r="T86" s="51">
        <f>ROUND(GetItaISData!W86/1000, 3)</f>
        <v>254.24799999999999</v>
      </c>
      <c r="U86" s="51">
        <f>ROUND(GetItaISData!X86/1000, 3)</f>
        <v>269.03199999999998</v>
      </c>
      <c r="V86" s="51">
        <f>ROUND(GetItaISData!Y86/1000, 3)</f>
        <v>265.00400000000002</v>
      </c>
      <c r="W86" s="51">
        <f ca="1">Compiler!C86</f>
        <v>286.887</v>
      </c>
      <c r="X86" s="51">
        <f ca="1">Compiler!D86</f>
        <v>294.21499999999997</v>
      </c>
      <c r="Y86" s="85">
        <f ca="1">Compiler!E86</f>
        <v>0</v>
      </c>
      <c r="Z86" s="85" t="str">
        <f ca="1">Compiler!F86</f>
        <v/>
      </c>
      <c r="AA86" s="85" t="str">
        <f ca="1">Compiler!G86</f>
        <v/>
      </c>
      <c r="AB86" s="67" t="str">
        <f ca="1">Compiler!H86</f>
        <v/>
      </c>
      <c r="AC86" s="67" t="str">
        <f ca="1">Compiler!I86</f>
        <v/>
      </c>
      <c r="AD86" s="67" t="str">
        <f ca="1">Compiler!J86</f>
        <v/>
      </c>
      <c r="AE86" s="67" t="str">
        <f ca="1">Compiler!K86</f>
        <v/>
      </c>
      <c r="AF86" s="67" t="str">
        <f ca="1">Compiler!L86</f>
        <v/>
      </c>
      <c r="AG86" s="67" t="str">
        <f ca="1">Compiler!M86</f>
        <v/>
      </c>
      <c r="AH86" s="67" t="str">
        <f ca="1">Compiler!N86</f>
        <v/>
      </c>
    </row>
    <row r="87" spans="1:34" x14ac:dyDescent="0.2">
      <c r="A87" s="5"/>
      <c r="B87" s="33"/>
      <c r="C87" s="14"/>
      <c r="D87" s="14"/>
      <c r="E87" s="14"/>
      <c r="F87" s="14"/>
      <c r="G87" s="14"/>
      <c r="H87" s="14"/>
      <c r="I87" s="14"/>
      <c r="J87" s="14"/>
      <c r="K87" s="14"/>
      <c r="L87" s="14"/>
      <c r="M87" s="14"/>
      <c r="N87" s="14"/>
      <c r="O87" s="14"/>
      <c r="P87" s="14"/>
      <c r="Q87" s="14"/>
      <c r="R87" s="14"/>
      <c r="S87" s="14"/>
      <c r="T87" s="14"/>
      <c r="U87" s="14"/>
      <c r="V87" s="14"/>
      <c r="W87" s="14"/>
      <c r="X87" s="14"/>
      <c r="Y87" s="86"/>
      <c r="Z87" s="86"/>
      <c r="AA87" s="86"/>
      <c r="AH87" s="164"/>
    </row>
    <row r="88" spans="1:34" x14ac:dyDescent="0.2">
      <c r="A88" s="5"/>
      <c r="B88" s="35" t="s">
        <v>23</v>
      </c>
      <c r="C88" s="14"/>
      <c r="D88" s="14"/>
      <c r="E88" s="14"/>
      <c r="F88" s="14"/>
      <c r="G88" s="14"/>
      <c r="H88" s="14"/>
      <c r="I88" s="14"/>
      <c r="J88" s="14"/>
      <c r="K88" s="14"/>
      <c r="L88" s="14"/>
      <c r="M88" s="14"/>
      <c r="N88" s="14"/>
      <c r="O88" s="14"/>
      <c r="P88" s="14"/>
      <c r="Q88" s="14"/>
      <c r="R88" s="14"/>
      <c r="S88" s="14"/>
      <c r="T88" s="14"/>
      <c r="U88" s="14"/>
      <c r="V88" s="14"/>
      <c r="W88" s="14"/>
      <c r="X88" s="14"/>
      <c r="Y88" s="86"/>
      <c r="Z88" s="86"/>
      <c r="AA88" s="86"/>
      <c r="AH88" s="164"/>
    </row>
    <row r="89" spans="1:34" x14ac:dyDescent="0.2">
      <c r="A89" s="5">
        <v>68</v>
      </c>
      <c r="B89" s="3" t="s">
        <v>100</v>
      </c>
      <c r="C89" s="14">
        <f>ROUND(GetItaISData!F89/1000, 3)</f>
        <v>-255.809</v>
      </c>
      <c r="D89" s="14">
        <f>ROUND(GetItaISData!G89/1000, 3)</f>
        <v>-369.68599999999998</v>
      </c>
      <c r="E89" s="14">
        <f>ROUND(GetItaISData!H89/1000, 3)</f>
        <v>-360.37299999999999</v>
      </c>
      <c r="F89" s="14">
        <f>ROUND(GetItaISData!I89/1000, 3)</f>
        <v>-420.666</v>
      </c>
      <c r="G89" s="14">
        <f>ROUND(GetItaISData!J89/1000, 3)</f>
        <v>-496.24299999999999</v>
      </c>
      <c r="H89" s="14">
        <f>ROUND(GetItaISData!K89/1000, 3)</f>
        <v>-610.83799999999997</v>
      </c>
      <c r="I89" s="14">
        <f>ROUND(GetItaISData!L89/1000, 3)</f>
        <v>-716.54200000000003</v>
      </c>
      <c r="J89" s="14">
        <f>ROUND(GetItaISData!M89/1000, 3)</f>
        <v>-763.53300000000002</v>
      </c>
      <c r="K89" s="14">
        <f>ROUND(GetItaISData!N89/1000, 3)</f>
        <v>-710.99699999999996</v>
      </c>
      <c r="L89" s="14">
        <f>ROUND(GetItaISData!O89/1000, 3)</f>
        <v>-712.35</v>
      </c>
      <c r="M89" s="14">
        <f>ROUND(GetItaISData!P89/1000, 3)</f>
        <v>-394.77100000000002</v>
      </c>
      <c r="N89" s="14">
        <f>ROUND(GetItaISData!Q89/1000, 3)</f>
        <v>-503.08699999999999</v>
      </c>
      <c r="O89" s="14">
        <f>ROUND(GetItaISData!R89/1000, 3)</f>
        <v>-554.52200000000005</v>
      </c>
      <c r="P89" s="14">
        <f>ROUND(GetItaISData!S89/1000, 3)</f>
        <v>-525.90599999999995</v>
      </c>
      <c r="Q89" s="14">
        <f>ROUND(GetItaISData!T89/1000, 3)</f>
        <v>-446.86099999999999</v>
      </c>
      <c r="R89" s="14">
        <f>ROUND(GetItaISData!U89/1000, 3)</f>
        <v>-483.952</v>
      </c>
      <c r="S89" s="14">
        <f>ROUND(GetItaISData!V89/1000, 3)</f>
        <v>-491.42099999999999</v>
      </c>
      <c r="T89" s="14">
        <f>ROUND(GetItaISData!W89/1000, 3)</f>
        <v>-481.47500000000002</v>
      </c>
      <c r="U89" s="14">
        <f>ROUND(GetItaISData!X89/1000, 3)</f>
        <v>-512.73900000000003</v>
      </c>
      <c r="V89" s="14">
        <f>ROUND(GetItaISData!Y89/1000, 3)</f>
        <v>-580.95000000000005</v>
      </c>
      <c r="W89" s="14">
        <f ca="1">Compiler!C89</f>
        <v>-576.34100000000001</v>
      </c>
      <c r="X89" s="14">
        <f ca="1">Compiler!D89</f>
        <v>-676.68399999999997</v>
      </c>
      <c r="Y89" s="86">
        <f ca="1">Compiler!E89</f>
        <v>0</v>
      </c>
      <c r="Z89" s="86" t="str">
        <f ca="1">Compiler!F89</f>
        <v/>
      </c>
      <c r="AA89" s="86" t="str">
        <f ca="1">Compiler!G89</f>
        <v/>
      </c>
      <c r="AB89" s="23" t="str">
        <f ca="1">Compiler!H89</f>
        <v/>
      </c>
      <c r="AC89" s="23" t="str">
        <f ca="1">Compiler!I89</f>
        <v/>
      </c>
      <c r="AD89" s="23" t="str">
        <f ca="1">Compiler!J89</f>
        <v/>
      </c>
      <c r="AE89" s="23" t="str">
        <f ca="1">Compiler!K89</f>
        <v/>
      </c>
      <c r="AF89" s="23" t="str">
        <f ca="1">Compiler!L89</f>
        <v/>
      </c>
      <c r="AG89" s="23" t="str">
        <f ca="1">Compiler!M89</f>
        <v/>
      </c>
      <c r="AH89" s="164" t="str">
        <f ca="1">Compiler!N89</f>
        <v/>
      </c>
    </row>
    <row r="90" spans="1:34" x14ac:dyDescent="0.2">
      <c r="A90" s="5">
        <v>69</v>
      </c>
      <c r="B90" s="3" t="s">
        <v>39</v>
      </c>
      <c r="C90" s="14">
        <f>C11-C52</f>
        <v>-178.42100000000005</v>
      </c>
      <c r="D90" s="14">
        <f t="shared" ref="D90:V90" si="40">D11-D52</f>
        <v>-275.86700000000019</v>
      </c>
      <c r="E90" s="14">
        <f t="shared" si="40"/>
        <v>-246.69000000000005</v>
      </c>
      <c r="F90" s="14">
        <f t="shared" si="40"/>
        <v>-320.8309999999999</v>
      </c>
      <c r="G90" s="14">
        <f t="shared" si="40"/>
        <v>-391.62000000000012</v>
      </c>
      <c r="H90" s="14">
        <f t="shared" si="40"/>
        <v>-470.20800000000031</v>
      </c>
      <c r="I90" s="14">
        <f t="shared" si="40"/>
        <v>-557.07000000000016</v>
      </c>
      <c r="J90" s="14">
        <f t="shared" si="40"/>
        <v>-605.92200000000003</v>
      </c>
      <c r="K90" s="14">
        <f t="shared" si="40"/>
        <v>-482.01099999999997</v>
      </c>
      <c r="L90" s="14">
        <f t="shared" si="40"/>
        <v>-444.55400000000009</v>
      </c>
      <c r="M90" s="14">
        <f t="shared" si="40"/>
        <v>-145.50400000000036</v>
      </c>
      <c r="N90" s="14">
        <f t="shared" si="40"/>
        <v>-224.51000000000022</v>
      </c>
      <c r="O90" s="14">
        <f t="shared" si="40"/>
        <v>-265.846</v>
      </c>
      <c r="P90" s="14">
        <f t="shared" si="40"/>
        <v>-240.41200000000026</v>
      </c>
      <c r="Q90" s="14">
        <f t="shared" si="40"/>
        <v>-163.57999999999947</v>
      </c>
      <c r="R90" s="14">
        <f t="shared" si="40"/>
        <v>-199.73300000000017</v>
      </c>
      <c r="S90" s="14">
        <f t="shared" si="40"/>
        <v>-214.10899999999947</v>
      </c>
      <c r="T90" s="14">
        <f t="shared" si="40"/>
        <v>-191.75300000000016</v>
      </c>
      <c r="U90" s="14">
        <f t="shared" si="40"/>
        <v>-160.95100000000002</v>
      </c>
      <c r="V90" s="14">
        <f t="shared" si="40"/>
        <v>-230.99500000000035</v>
      </c>
      <c r="W90" s="14">
        <f ca="1">Compiler!C90</f>
        <v>-240.11699999999973</v>
      </c>
      <c r="X90" s="14">
        <f ca="1">Compiler!D90</f>
        <v>-360.15700000000015</v>
      </c>
      <c r="Y90" s="86">
        <f ca="1">Compiler!E90</f>
        <v>0</v>
      </c>
      <c r="Z90" s="86" t="str">
        <f ca="1">Compiler!F90</f>
        <v/>
      </c>
      <c r="AA90" s="86" t="str">
        <f ca="1">Compiler!G90</f>
        <v/>
      </c>
      <c r="AB90" s="23" t="str">
        <f ca="1">Compiler!H90</f>
        <v/>
      </c>
      <c r="AC90" s="23" t="str">
        <f ca="1">Compiler!I90</f>
        <v/>
      </c>
      <c r="AD90" s="23" t="str">
        <f ca="1">Compiler!J90</f>
        <v/>
      </c>
      <c r="AE90" s="23" t="str">
        <f ca="1">Compiler!K90</f>
        <v/>
      </c>
      <c r="AF90" s="23" t="str">
        <f ca="1">Compiler!L90</f>
        <v/>
      </c>
      <c r="AG90" s="23" t="str">
        <f ca="1">Compiler!M90</f>
        <v/>
      </c>
      <c r="AH90" s="164" t="str">
        <f ca="1">Compiler!N90</f>
        <v/>
      </c>
    </row>
    <row r="91" spans="1:34" x14ac:dyDescent="0.2">
      <c r="A91" s="5">
        <v>70</v>
      </c>
      <c r="B91" s="3" t="s">
        <v>101</v>
      </c>
      <c r="C91" s="14">
        <f>ROUND(GetItaISData!F91/1000, 3)</f>
        <v>-286.61200000000002</v>
      </c>
      <c r="D91" s="14">
        <f>ROUND(GetItaISData!G91/1000, 3)</f>
        <v>-401.91800000000001</v>
      </c>
      <c r="E91" s="14">
        <f>ROUND(GetItaISData!H91/1000, 3)</f>
        <v>-394.08199999999999</v>
      </c>
      <c r="F91" s="14">
        <f>ROUND(GetItaISData!I91/1000, 3)</f>
        <v>-456.11</v>
      </c>
      <c r="G91" s="14">
        <f>ROUND(GetItaISData!J91/1000, 3)</f>
        <v>-522.28899999999999</v>
      </c>
      <c r="H91" s="14">
        <f>ROUND(GetItaISData!K91/1000, 3)</f>
        <v>-635.89</v>
      </c>
      <c r="I91" s="14">
        <f>ROUND(GetItaISData!L91/1000, 3)</f>
        <v>-749.23199999999997</v>
      </c>
      <c r="J91" s="14">
        <f>ROUND(GetItaISData!M91/1000, 3)</f>
        <v>-816.64599999999996</v>
      </c>
      <c r="K91" s="14">
        <f>ROUND(GetItaISData!N91/1000, 3)</f>
        <v>-736.55</v>
      </c>
      <c r="L91" s="14">
        <f>ROUND(GetItaISData!O91/1000, 3)</f>
        <v>-696.52300000000002</v>
      </c>
      <c r="M91" s="14">
        <f>ROUND(GetItaISData!P91/1000, 3)</f>
        <v>-379.72899999999998</v>
      </c>
      <c r="N91" s="14">
        <f>ROUND(GetItaISData!Q91/1000, 3)</f>
        <v>-432.00900000000001</v>
      </c>
      <c r="O91" s="14">
        <f>ROUND(GetItaISData!R91/1000, 3)</f>
        <v>-455.30200000000002</v>
      </c>
      <c r="P91" s="14">
        <f>ROUND(GetItaISData!S91/1000, 3)</f>
        <v>-418.11500000000001</v>
      </c>
      <c r="Q91" s="14">
        <f>ROUND(GetItaISData!T91/1000, 3)</f>
        <v>-339.45600000000002</v>
      </c>
      <c r="R91" s="14">
        <f>ROUND(GetItaISData!U91/1000, 3)</f>
        <v>-369.98700000000002</v>
      </c>
      <c r="S91" s="14">
        <f>ROUND(GetItaISData!V91/1000, 3)</f>
        <v>-408.88900000000001</v>
      </c>
      <c r="T91" s="14">
        <f>ROUND(GetItaISData!W91/1000, 3)</f>
        <v>-397.57100000000003</v>
      </c>
      <c r="U91" s="14">
        <f>ROUND(GetItaISData!X91/1000, 3)</f>
        <v>-361.70499999999998</v>
      </c>
      <c r="V91" s="14">
        <f>ROUND(GetItaISData!Y91/1000, 3)</f>
        <v>-438.23599999999999</v>
      </c>
      <c r="W91" s="14">
        <f ca="1">Compiler!C91</f>
        <v>-472.14600000000002</v>
      </c>
      <c r="X91" s="14">
        <f ca="1">Compiler!D91</f>
        <v>-616.09500000000003</v>
      </c>
      <c r="Y91" s="86">
        <f ca="1">Compiler!E91</f>
        <v>0</v>
      </c>
      <c r="Z91" s="86" t="str">
        <f ca="1">Compiler!F91</f>
        <v/>
      </c>
      <c r="AA91" s="86" t="str">
        <f ca="1">Compiler!G91</f>
        <v/>
      </c>
      <c r="AB91" s="23" t="str">
        <f ca="1">Compiler!H91</f>
        <v/>
      </c>
      <c r="AC91" s="23" t="str">
        <f ca="1">Compiler!I91</f>
        <v/>
      </c>
      <c r="AD91" s="23" t="str">
        <f ca="1">Compiler!J91</f>
        <v/>
      </c>
      <c r="AE91" s="23" t="str">
        <f ca="1">Compiler!K91</f>
        <v/>
      </c>
      <c r="AF91" s="23" t="str">
        <f ca="1">Compiler!L91</f>
        <v/>
      </c>
      <c r="AG91" s="23" t="str">
        <f ca="1">Compiler!M91</f>
        <v/>
      </c>
      <c r="AH91" s="164" t="str">
        <f ca="1">Compiler!N91</f>
        <v/>
      </c>
    </row>
    <row r="92" spans="1:34" x14ac:dyDescent="0.2">
      <c r="A92" s="5"/>
      <c r="B92" s="3"/>
      <c r="C92" s="14"/>
      <c r="D92" s="14"/>
      <c r="E92" s="14"/>
      <c r="F92" s="14"/>
      <c r="G92" s="14"/>
      <c r="H92" s="14"/>
      <c r="I92" s="14"/>
      <c r="J92" s="14"/>
      <c r="K92" s="14"/>
      <c r="L92" s="14"/>
      <c r="M92" s="14"/>
      <c r="N92" s="14"/>
      <c r="O92" s="14"/>
      <c r="P92" s="14"/>
      <c r="Q92" s="14"/>
      <c r="R92" s="14"/>
      <c r="S92" s="14"/>
      <c r="T92" s="14"/>
      <c r="U92" s="14"/>
      <c r="V92" s="14"/>
      <c r="W92" s="14"/>
      <c r="X92" s="14"/>
      <c r="Y92" s="86"/>
      <c r="Z92" s="86"/>
      <c r="AA92" s="86"/>
      <c r="AH92" s="164"/>
    </row>
    <row r="93" spans="1:34" x14ac:dyDescent="0.2">
      <c r="A93" s="5"/>
      <c r="B93" s="3"/>
      <c r="C93" s="14"/>
      <c r="D93" s="14"/>
      <c r="E93" s="14"/>
      <c r="F93" s="14"/>
      <c r="G93" s="14"/>
      <c r="H93" s="14"/>
      <c r="I93" s="14"/>
      <c r="J93" s="14"/>
      <c r="K93" s="14"/>
      <c r="L93" s="14"/>
      <c r="M93" s="14"/>
      <c r="N93" s="14"/>
      <c r="O93" s="14"/>
      <c r="P93" s="14"/>
      <c r="Q93" s="14"/>
      <c r="R93" s="14"/>
      <c r="S93" s="14"/>
      <c r="T93" s="14"/>
      <c r="U93" s="14"/>
      <c r="V93" s="14"/>
      <c r="W93" s="14"/>
      <c r="X93" s="14"/>
      <c r="Y93" s="86"/>
      <c r="Z93" s="86"/>
      <c r="AA93" s="86"/>
      <c r="AH93" s="164"/>
    </row>
    <row r="94" spans="1:34" x14ac:dyDescent="0.2">
      <c r="A94" s="5"/>
      <c r="B94" s="35" t="s">
        <v>24</v>
      </c>
      <c r="C94" s="14"/>
      <c r="D94" s="14"/>
      <c r="E94" s="14"/>
      <c r="F94" s="14"/>
      <c r="G94" s="14"/>
      <c r="H94" s="14"/>
      <c r="I94" s="14"/>
      <c r="J94" s="14"/>
      <c r="K94" s="14"/>
      <c r="L94" s="14"/>
      <c r="M94" s="14"/>
      <c r="N94" s="14"/>
      <c r="O94" s="14"/>
      <c r="P94" s="14"/>
      <c r="Q94" s="14"/>
      <c r="R94" s="14"/>
      <c r="S94" s="14"/>
      <c r="T94" s="14"/>
      <c r="U94" s="14"/>
      <c r="V94" s="14"/>
      <c r="W94" s="14"/>
      <c r="X94" s="14"/>
      <c r="Y94" s="86"/>
      <c r="Z94" s="86"/>
      <c r="AA94" s="86"/>
      <c r="AH94" s="164"/>
    </row>
    <row r="95" spans="1:34" ht="14.25" x14ac:dyDescent="0.2">
      <c r="A95" s="5"/>
      <c r="B95" s="33" t="s">
        <v>678</v>
      </c>
      <c r="C95" s="14"/>
      <c r="D95" s="14"/>
      <c r="E95" s="14"/>
      <c r="F95" s="14"/>
      <c r="G95" s="14"/>
      <c r="H95" s="14"/>
      <c r="I95" s="14"/>
      <c r="J95" s="14"/>
      <c r="K95" s="14"/>
      <c r="L95" s="14"/>
      <c r="M95" s="14"/>
      <c r="N95" s="14"/>
      <c r="O95" s="14"/>
      <c r="P95" s="14"/>
      <c r="Q95" s="14"/>
      <c r="R95" s="14"/>
      <c r="S95" s="14"/>
      <c r="T95" s="14"/>
      <c r="U95" s="14"/>
      <c r="V95" s="14"/>
      <c r="W95" s="14"/>
      <c r="X95" s="14"/>
      <c r="Y95" s="86"/>
      <c r="Z95" s="86"/>
      <c r="AA95" s="86"/>
      <c r="AH95" s="164"/>
    </row>
    <row r="96" spans="1:34" x14ac:dyDescent="0.2">
      <c r="A96" s="5">
        <v>71</v>
      </c>
      <c r="B96" s="23" t="s">
        <v>37</v>
      </c>
      <c r="C96" s="14">
        <f>ROUND(HistoricalAMNE!C96,3)</f>
        <v>2160.7089999999998</v>
      </c>
      <c r="D96" s="14">
        <f>ROUND(HistoricalAMNE!D96,3)</f>
        <v>2406.7559999999999</v>
      </c>
      <c r="E96" s="14">
        <f>ROUND(HistoricalAMNE!E96,3)</f>
        <v>2423.9589999999998</v>
      </c>
      <c r="F96" s="14">
        <f>ROUND(HistoricalAMNE!F96,3)</f>
        <v>2425.8969999999999</v>
      </c>
      <c r="G96" s="14">
        <f>ROUND(HistoricalAMNE!G96,3)</f>
        <v>2692.32</v>
      </c>
      <c r="H96" s="14">
        <f>ROUND(HistoricalAMNE!H96,3)</f>
        <v>3092.4360000000001</v>
      </c>
      <c r="I96" s="14">
        <f>ROUND(HistoricalAMNE!I96,3)</f>
        <v>3543.982</v>
      </c>
      <c r="J96" s="14">
        <f>ROUND(HistoricalAMNE!J96,3)</f>
        <v>3722.607</v>
      </c>
      <c r="K96" s="14">
        <f>ROUND(HistoricalAMNE!K96,3)</f>
        <v>4560.4219999999996</v>
      </c>
      <c r="L96" s="14">
        <f>ROUND(HistoricalAMNE!L96,3)</f>
        <v>5044.1880000000001</v>
      </c>
      <c r="M96" s="14">
        <f>ROUND(HistoricalAMNE!M96,3)</f>
        <v>4446.4790000000003</v>
      </c>
      <c r="N96" s="14">
        <f>ROUND(HistoricalAMNE!N96,3)</f>
        <v>4794.2690000000002</v>
      </c>
      <c r="O96" s="14">
        <f>ROUND(HistoricalAMNE!O96,3)</f>
        <v>5413.0789999999997</v>
      </c>
      <c r="P96" s="14">
        <f>ROUND(HistoricalAMNE!P96,3)</f>
        <v>5529.04</v>
      </c>
      <c r="Q96" s="14">
        <f>ROUND(HistoricalAMNE!Q96,3)</f>
        <v>5616.8469999999998</v>
      </c>
      <c r="R96" s="14">
        <f>ROUND(HistoricalAMNE!R96,3)</f>
        <v>6029.1710000000003</v>
      </c>
      <c r="S96" s="14">
        <f>ROUND(HistoricalAMNE!S96,3)</f>
        <v>5511.2749999999996</v>
      </c>
      <c r="T96" s="14">
        <f>ROUND(HistoricalAMNE!T96,3)</f>
        <v>5341.9189999999999</v>
      </c>
      <c r="U96" s="14">
        <f>ROUND(HistoricalAMNE!U96,3)</f>
        <v>5760.0940000000001</v>
      </c>
      <c r="V96" s="14">
        <f>ROUND(HistoricalAMNE!V96,3)</f>
        <v>6186.2030000000004</v>
      </c>
      <c r="W96" s="14">
        <f ca="1">Compiler!C96</f>
        <v>6146.9209999999994</v>
      </c>
      <c r="X96" s="14" t="str">
        <f ca="1">Compiler!D96</f>
        <v>n.a.</v>
      </c>
      <c r="Y96" s="86" t="str">
        <f ca="1">Compiler!E96</f>
        <v>n.a.</v>
      </c>
      <c r="Z96" s="86" t="str">
        <f ca="1">Compiler!F96</f>
        <v/>
      </c>
      <c r="AA96" s="86" t="str">
        <f ca="1">Compiler!G96</f>
        <v/>
      </c>
      <c r="AB96" s="23" t="str">
        <f ca="1">Compiler!H96</f>
        <v/>
      </c>
      <c r="AC96" s="23" t="str">
        <f ca="1">Compiler!I96</f>
        <v/>
      </c>
      <c r="AD96" s="23" t="str">
        <f ca="1">Compiler!J96</f>
        <v/>
      </c>
      <c r="AE96" s="23" t="str">
        <f ca="1">Compiler!K96</f>
        <v/>
      </c>
      <c r="AF96" s="23" t="str">
        <f ca="1">Compiler!L96</f>
        <v/>
      </c>
      <c r="AG96" s="23" t="str">
        <f ca="1">Compiler!M96</f>
        <v/>
      </c>
      <c r="AH96" s="164" t="str">
        <f ca="1">Compiler!N96</f>
        <v/>
      </c>
    </row>
    <row r="97" spans="1:34" x14ac:dyDescent="0.2">
      <c r="A97" s="5">
        <v>72</v>
      </c>
      <c r="B97" s="23" t="s">
        <v>25</v>
      </c>
      <c r="C97" s="14">
        <f>ROUND(HistoricalAMNE!C97,3)</f>
        <v>1914.4090000000001</v>
      </c>
      <c r="D97" s="14">
        <f>ROUND(HistoricalAMNE!D97,3)</f>
        <v>2146.056</v>
      </c>
      <c r="E97" s="14">
        <f>ROUND(HistoricalAMNE!E97,3)</f>
        <v>2174.4589999999998</v>
      </c>
      <c r="F97" s="14">
        <f>ROUND(HistoricalAMNE!F97,3)</f>
        <v>2193.0970000000002</v>
      </c>
      <c r="G97" s="14">
        <f>ROUND(HistoricalAMNE!G97,3)</f>
        <v>2449.7199999999998</v>
      </c>
      <c r="H97" s="14">
        <f>ROUND(HistoricalAMNE!H97,3)</f>
        <v>2828.4360000000001</v>
      </c>
      <c r="I97" s="14">
        <f>ROUND(HistoricalAMNE!I97,3)</f>
        <v>3250.8820000000001</v>
      </c>
      <c r="J97" s="14">
        <f>ROUND(HistoricalAMNE!J97,3)</f>
        <v>3399.68</v>
      </c>
      <c r="K97" s="14">
        <f>ROUND(HistoricalAMNE!K97,3)</f>
        <v>4196.0190000000002</v>
      </c>
      <c r="L97" s="14">
        <f>ROUND(HistoricalAMNE!L97,3)</f>
        <v>4661.7520000000004</v>
      </c>
      <c r="M97" s="14">
        <f>ROUND(HistoricalAMNE!M97,3)</f>
        <v>4104.7290000000003</v>
      </c>
      <c r="N97" s="14">
        <f>ROUND(HistoricalAMNE!N97,3)</f>
        <v>4411.0749999999998</v>
      </c>
      <c r="O97" s="14">
        <f>ROUND(HistoricalAMNE!O97,3)</f>
        <v>4987.2020000000002</v>
      </c>
      <c r="P97" s="14">
        <f>ROUND(HistoricalAMNE!P97,3)</f>
        <v>5092.2920000000004</v>
      </c>
      <c r="Q97" s="14">
        <f>ROUND(HistoricalAMNE!Q97,3)</f>
        <v>5157.9669999999996</v>
      </c>
      <c r="R97" s="14">
        <f>ROUND(HistoricalAMNE!R97,3)</f>
        <v>5521.99</v>
      </c>
      <c r="S97" s="14">
        <f>ROUND(HistoricalAMNE!S97,3)</f>
        <v>5010.4269999999997</v>
      </c>
      <c r="T97" s="14">
        <f>ROUND(HistoricalAMNE!T97,3)</f>
        <v>4827.8310000000001</v>
      </c>
      <c r="U97" s="14">
        <f>ROUND(HistoricalAMNE!U97,3)</f>
        <v>5214.3230000000003</v>
      </c>
      <c r="V97" s="14">
        <f>ROUND(HistoricalAMNE!V97,3)</f>
        <v>5625.7340000000004</v>
      </c>
      <c r="W97" s="14">
        <f ca="1">Compiler!C97</f>
        <v>5580.8289999999997</v>
      </c>
      <c r="X97" s="14" t="str">
        <f ca="1">Compiler!D97</f>
        <v>n.a.</v>
      </c>
      <c r="Y97" s="86" t="str">
        <f ca="1">Compiler!E97</f>
        <v>n.a.</v>
      </c>
      <c r="Z97" s="86" t="str">
        <f ca="1">Compiler!F97</f>
        <v/>
      </c>
      <c r="AA97" s="86" t="str">
        <f ca="1">Compiler!G97</f>
        <v/>
      </c>
      <c r="AB97" s="23" t="str">
        <f ca="1">Compiler!H97</f>
        <v/>
      </c>
      <c r="AC97" s="23" t="str">
        <f ca="1">Compiler!I97</f>
        <v/>
      </c>
      <c r="AD97" s="23" t="str">
        <f ca="1">Compiler!J97</f>
        <v/>
      </c>
      <c r="AE97" s="23" t="str">
        <f ca="1">Compiler!K97</f>
        <v/>
      </c>
      <c r="AF97" s="23" t="str">
        <f ca="1">Compiler!L97</f>
        <v/>
      </c>
      <c r="AG97" s="23" t="str">
        <f ca="1">Compiler!M97</f>
        <v/>
      </c>
      <c r="AH97" s="164" t="str">
        <f ca="1">Compiler!N97</f>
        <v/>
      </c>
    </row>
    <row r="98" spans="1:34" x14ac:dyDescent="0.2">
      <c r="A98" s="5">
        <v>73</v>
      </c>
      <c r="B98" s="23" t="s">
        <v>26</v>
      </c>
      <c r="C98" s="14">
        <f>ROUND(HistoricalAMNE!C98,3)</f>
        <v>666.66499999999996</v>
      </c>
      <c r="D98" s="14">
        <f>ROUND(HistoricalAMNE!D98,3)</f>
        <v>702.94</v>
      </c>
      <c r="E98" s="14">
        <f>ROUND(HistoricalAMNE!E98,3)</f>
        <v>683.41700000000003</v>
      </c>
      <c r="F98" s="14">
        <f>ROUND(HistoricalAMNE!F98,3)</f>
        <v>704.45299999999997</v>
      </c>
      <c r="G98" s="14">
        <f>ROUND(HistoricalAMNE!G98,3)</f>
        <v>808.40800000000002</v>
      </c>
      <c r="H98" s="14">
        <f>ROUND(HistoricalAMNE!H98,3)</f>
        <v>948.899</v>
      </c>
      <c r="I98" s="14">
        <f>ROUND(HistoricalAMNE!I98,3)</f>
        <v>1049.979</v>
      </c>
      <c r="J98" s="14">
        <f>ROUND(HistoricalAMNE!J98,3)</f>
        <v>1151.1389999999999</v>
      </c>
      <c r="K98" s="14">
        <f>ROUND(HistoricalAMNE!K98,3)</f>
        <v>1346.1</v>
      </c>
      <c r="L98" s="14">
        <f>ROUND(HistoricalAMNE!L98,3)</f>
        <v>1466.7</v>
      </c>
      <c r="M98" s="14">
        <f>ROUND(HistoricalAMNE!M98,3)</f>
        <v>1350.0170000000001</v>
      </c>
      <c r="N98" s="14">
        <f>ROUND(HistoricalAMNE!N98,3)</f>
        <v>1458.0719999999999</v>
      </c>
      <c r="O98" s="14">
        <f>ROUND(HistoricalAMNE!O98,3)</f>
        <v>1651.106</v>
      </c>
      <c r="P98" s="14">
        <f>ROUND(HistoricalAMNE!P98,3)</f>
        <v>1660.971</v>
      </c>
      <c r="Q98" s="14">
        <f>ROUND(HistoricalAMNE!Q98,3)</f>
        <v>1639.4760000000001</v>
      </c>
      <c r="R98" s="14">
        <f>ROUND(HistoricalAMNE!R98,3)</f>
        <v>1738.7439999999999</v>
      </c>
      <c r="S98" s="14">
        <f>ROUND(HistoricalAMNE!S98,3)</f>
        <v>1568.8889999999999</v>
      </c>
      <c r="T98" s="14">
        <f>ROUND(HistoricalAMNE!T98,3)</f>
        <v>1486.5809999999999</v>
      </c>
      <c r="U98" s="14">
        <f>ROUND(HistoricalAMNE!U98,3)</f>
        <v>1633.934</v>
      </c>
      <c r="V98" s="14">
        <f>ROUND(HistoricalAMNE!V98,3)</f>
        <v>1671.0609999999999</v>
      </c>
      <c r="W98" s="14">
        <f ca="1">Compiler!C98</f>
        <v>1642.106</v>
      </c>
      <c r="X98" s="14" t="str">
        <f ca="1">Compiler!D98</f>
        <v>n.a.</v>
      </c>
      <c r="Y98" s="86" t="str">
        <f ca="1">Compiler!E98</f>
        <v>n.a.</v>
      </c>
      <c r="Z98" s="86" t="str">
        <f ca="1">Compiler!F98</f>
        <v/>
      </c>
      <c r="AA98" s="86" t="str">
        <f ca="1">Compiler!G98</f>
        <v/>
      </c>
      <c r="AB98" s="23" t="str">
        <f ca="1">Compiler!H98</f>
        <v/>
      </c>
      <c r="AC98" s="23" t="str">
        <f ca="1">Compiler!I98</f>
        <v/>
      </c>
      <c r="AD98" s="23" t="str">
        <f ca="1">Compiler!J98</f>
        <v/>
      </c>
      <c r="AE98" s="23" t="str">
        <f ca="1">Compiler!K98</f>
        <v/>
      </c>
      <c r="AF98" s="23" t="str">
        <f ca="1">Compiler!L98</f>
        <v/>
      </c>
      <c r="AG98" s="23" t="str">
        <f ca="1">Compiler!M98</f>
        <v/>
      </c>
      <c r="AH98" s="164" t="str">
        <f ca="1">Compiler!N98</f>
        <v/>
      </c>
    </row>
    <row r="99" spans="1:34" ht="14.25" x14ac:dyDescent="0.2">
      <c r="A99" s="5">
        <v>74</v>
      </c>
      <c r="B99" s="23" t="s">
        <v>61</v>
      </c>
      <c r="C99" s="14">
        <f>ROUND(HistoricalAMNE!C99,3)</f>
        <v>1247.7439999999999</v>
      </c>
      <c r="D99" s="14">
        <f>ROUND(HistoricalAMNE!D99,3)</f>
        <v>1443.116</v>
      </c>
      <c r="E99" s="14">
        <f>ROUND(HistoricalAMNE!E99,3)</f>
        <v>1491.0429999999999</v>
      </c>
      <c r="F99" s="14">
        <f>ROUND(HistoricalAMNE!F99,3)</f>
        <v>1488.643</v>
      </c>
      <c r="G99" s="14">
        <f>ROUND(HistoricalAMNE!G99,3)</f>
        <v>1641.3119999999999</v>
      </c>
      <c r="H99" s="14">
        <f>ROUND(HistoricalAMNE!H99,3)</f>
        <v>1879.538</v>
      </c>
      <c r="I99" s="14">
        <f>ROUND(HistoricalAMNE!I99,3)</f>
        <v>2200.9029999999998</v>
      </c>
      <c r="J99" s="14">
        <f>ROUND(HistoricalAMNE!J99,3)</f>
        <v>2248.5410000000002</v>
      </c>
      <c r="K99" s="14">
        <f>ROUND(HistoricalAMNE!K99,3)</f>
        <v>2849.9189999999999</v>
      </c>
      <c r="L99" s="14">
        <f>ROUND(HistoricalAMNE!L99,3)</f>
        <v>3195.0520000000001</v>
      </c>
      <c r="M99" s="14">
        <f>ROUND(HistoricalAMNE!M99,3)</f>
        <v>2754.712</v>
      </c>
      <c r="N99" s="14">
        <f>ROUND(HistoricalAMNE!N99,3)</f>
        <v>2953.0030000000002</v>
      </c>
      <c r="O99" s="14">
        <f>ROUND(HistoricalAMNE!O99,3)</f>
        <v>3336.096</v>
      </c>
      <c r="P99" s="14">
        <f>ROUND(HistoricalAMNE!P99,3)</f>
        <v>3431.3209999999999</v>
      </c>
      <c r="Q99" s="14">
        <f>ROUND(HistoricalAMNE!Q99,3)</f>
        <v>3518.491</v>
      </c>
      <c r="R99" s="14">
        <f>ROUND(HistoricalAMNE!R99,3)</f>
        <v>3783.2460000000001</v>
      </c>
      <c r="S99" s="14">
        <f>ROUND(HistoricalAMNE!S99,3)</f>
        <v>3441.538</v>
      </c>
      <c r="T99" s="14">
        <f>ROUND(HistoricalAMNE!T99,3)</f>
        <v>3341.25</v>
      </c>
      <c r="U99" s="14">
        <f>ROUND(HistoricalAMNE!U99,3)</f>
        <v>3580.3890000000001</v>
      </c>
      <c r="V99" s="14">
        <f>ROUND(HistoricalAMNE!V99,3)</f>
        <v>3954.6729999999998</v>
      </c>
      <c r="W99" s="14">
        <f ca="1">Compiler!C99</f>
        <v>3938.723</v>
      </c>
      <c r="X99" s="14" t="str">
        <f ca="1">Compiler!D99</f>
        <v>n.a.</v>
      </c>
      <c r="Y99" s="86" t="str">
        <f ca="1">Compiler!E99</f>
        <v>n.a.</v>
      </c>
      <c r="Z99" s="86" t="str">
        <f ca="1">Compiler!F99</f>
        <v/>
      </c>
      <c r="AA99" s="86" t="str">
        <f ca="1">Compiler!G99</f>
        <v/>
      </c>
      <c r="AB99" s="23" t="str">
        <f ca="1">Compiler!H99</f>
        <v/>
      </c>
      <c r="AC99" s="23" t="str">
        <f ca="1">Compiler!I99</f>
        <v/>
      </c>
      <c r="AD99" s="23" t="str">
        <f ca="1">Compiler!J99</f>
        <v/>
      </c>
      <c r="AE99" s="23" t="str">
        <f ca="1">Compiler!K99</f>
        <v/>
      </c>
      <c r="AF99" s="23" t="str">
        <f ca="1">Compiler!L99</f>
        <v/>
      </c>
      <c r="AG99" s="23" t="str">
        <f ca="1">Compiler!M99</f>
        <v/>
      </c>
      <c r="AH99" s="164" t="str">
        <f ca="1">Compiler!N99</f>
        <v/>
      </c>
    </row>
    <row r="100" spans="1:34" x14ac:dyDescent="0.2">
      <c r="A100" s="5">
        <v>75</v>
      </c>
      <c r="B100" s="23" t="s">
        <v>27</v>
      </c>
      <c r="C100" s="14">
        <f>ROUND(HistoricalAMNE!C100,3)</f>
        <v>246.3</v>
      </c>
      <c r="D100" s="14">
        <f>ROUND(HistoricalAMNE!D100,3)</f>
        <v>260.7</v>
      </c>
      <c r="E100" s="14">
        <f>ROUND(HistoricalAMNE!E100,3)</f>
        <v>249.5</v>
      </c>
      <c r="F100" s="14">
        <f>ROUND(HistoricalAMNE!F100,3)</f>
        <v>232.8</v>
      </c>
      <c r="G100" s="14">
        <f>ROUND(HistoricalAMNE!G100,3)</f>
        <v>242.6</v>
      </c>
      <c r="H100" s="14">
        <f>ROUND(HistoricalAMNE!H100,3)</f>
        <v>264</v>
      </c>
      <c r="I100" s="14">
        <f>ROUND(HistoricalAMNE!I100,3)</f>
        <v>293.10000000000002</v>
      </c>
      <c r="J100" s="14">
        <f>ROUND(HistoricalAMNE!J100,3)</f>
        <v>322.92700000000002</v>
      </c>
      <c r="K100" s="14">
        <f>ROUND(HistoricalAMNE!K100,3)</f>
        <v>364.40300000000002</v>
      </c>
      <c r="L100" s="14">
        <f>ROUND(HistoricalAMNE!L100,3)</f>
        <v>382.43599999999998</v>
      </c>
      <c r="M100" s="14">
        <f>ROUND(HistoricalAMNE!M100,3)</f>
        <v>341.75</v>
      </c>
      <c r="N100" s="14">
        <f>ROUND(HistoricalAMNE!N100,3)</f>
        <v>383.19400000000002</v>
      </c>
      <c r="O100" s="14">
        <f>ROUND(HistoricalAMNE!O100,3)</f>
        <v>425.87700000000001</v>
      </c>
      <c r="P100" s="14">
        <f>ROUND(HistoricalAMNE!P100,3)</f>
        <v>436.74799999999999</v>
      </c>
      <c r="Q100" s="14">
        <f>ROUND(HistoricalAMNE!Q100,3)</f>
        <v>458.88</v>
      </c>
      <c r="R100" s="14">
        <f>ROUND(HistoricalAMNE!R100,3)</f>
        <v>507.18099999999998</v>
      </c>
      <c r="S100" s="14">
        <f>ROUND(HistoricalAMNE!S100,3)</f>
        <v>500.84800000000001</v>
      </c>
      <c r="T100" s="14">
        <f>ROUND(HistoricalAMNE!T100,3)</f>
        <v>514.08799999999997</v>
      </c>
      <c r="U100" s="14">
        <f>ROUND(HistoricalAMNE!U100,3)</f>
        <v>545.77099999999996</v>
      </c>
      <c r="V100" s="14">
        <f>ROUND(HistoricalAMNE!V100,3)</f>
        <v>560.46900000000005</v>
      </c>
      <c r="W100" s="14">
        <f ca="1">Compiler!C100</f>
        <v>566.09199999999998</v>
      </c>
      <c r="X100" s="14" t="str">
        <f ca="1">Compiler!D100</f>
        <v>n.a.</v>
      </c>
      <c r="Y100" s="86" t="str">
        <f ca="1">Compiler!E100</f>
        <v>n.a.</v>
      </c>
      <c r="Z100" s="86" t="str">
        <f ca="1">Compiler!F100</f>
        <v/>
      </c>
      <c r="AA100" s="86" t="str">
        <f ca="1">Compiler!G100</f>
        <v/>
      </c>
      <c r="AB100" s="23" t="str">
        <f ca="1">Compiler!H100</f>
        <v/>
      </c>
      <c r="AC100" s="23" t="str">
        <f ca="1">Compiler!I100</f>
        <v/>
      </c>
      <c r="AD100" s="23" t="str">
        <f ca="1">Compiler!J100</f>
        <v/>
      </c>
      <c r="AE100" s="23" t="str">
        <f ca="1">Compiler!K100</f>
        <v/>
      </c>
      <c r="AF100" s="23" t="str">
        <f ca="1">Compiler!L100</f>
        <v/>
      </c>
      <c r="AG100" s="23" t="str">
        <f ca="1">Compiler!M100</f>
        <v/>
      </c>
      <c r="AH100" s="164" t="str">
        <f ca="1">Compiler!N100</f>
        <v/>
      </c>
    </row>
    <row r="101" spans="1:34" x14ac:dyDescent="0.2">
      <c r="A101" s="5"/>
      <c r="B101" s="3"/>
      <c r="C101" s="14"/>
      <c r="D101" s="14"/>
      <c r="E101" s="14"/>
      <c r="F101" s="14"/>
      <c r="G101" s="14"/>
      <c r="H101" s="14"/>
      <c r="I101" s="14"/>
      <c r="J101" s="14"/>
      <c r="K101" s="14"/>
      <c r="L101" s="14"/>
      <c r="M101" s="14"/>
      <c r="N101" s="14"/>
      <c r="O101" s="14"/>
      <c r="P101" s="14"/>
      <c r="Q101" s="14"/>
      <c r="R101" s="14"/>
      <c r="S101" s="14"/>
      <c r="T101" s="14"/>
      <c r="U101" s="14"/>
      <c r="V101" s="14"/>
      <c r="W101" s="14"/>
      <c r="X101" s="14"/>
      <c r="Y101" s="86"/>
      <c r="Z101" s="86"/>
      <c r="AA101" s="86"/>
      <c r="AH101" s="164"/>
    </row>
    <row r="102" spans="1:34" ht="14.25" x14ac:dyDescent="0.2">
      <c r="A102" s="5"/>
      <c r="B102" s="33" t="s">
        <v>679</v>
      </c>
      <c r="C102" s="14"/>
      <c r="D102" s="14"/>
      <c r="E102" s="14"/>
      <c r="F102" s="14"/>
      <c r="G102" s="14"/>
      <c r="H102" s="14"/>
      <c r="I102" s="14"/>
      <c r="J102" s="14"/>
      <c r="K102" s="14"/>
      <c r="L102" s="14"/>
      <c r="M102" s="14"/>
      <c r="N102" s="14"/>
      <c r="O102" s="14"/>
      <c r="P102" s="14"/>
      <c r="Q102" s="14"/>
      <c r="R102" s="14"/>
      <c r="S102" s="14"/>
      <c r="T102" s="14"/>
      <c r="U102" s="14"/>
      <c r="V102" s="14"/>
      <c r="W102" s="14"/>
      <c r="X102" s="14"/>
      <c r="Y102" s="86"/>
      <c r="Z102" s="86"/>
      <c r="AA102" s="86"/>
      <c r="AH102" s="164"/>
    </row>
    <row r="103" spans="1:34" x14ac:dyDescent="0.2">
      <c r="A103" s="5">
        <v>76</v>
      </c>
      <c r="B103" s="23" t="s">
        <v>45</v>
      </c>
      <c r="C103" s="14">
        <f>ROUND(HistoricalAMNE!C103,3)</f>
        <v>2056.069</v>
      </c>
      <c r="D103" s="14">
        <f>ROUND(HistoricalAMNE!D103,3)</f>
        <v>2349.8560000000002</v>
      </c>
      <c r="E103" s="14">
        <f>ROUND(HistoricalAMNE!E103,3)</f>
        <v>2318.9180000000001</v>
      </c>
      <c r="F103" s="14">
        <f>ROUND(HistoricalAMNE!F103,3)</f>
        <v>2214.4940000000001</v>
      </c>
      <c r="G103" s="14">
        <f>ROUND(HistoricalAMNE!G103,3)</f>
        <v>2326.0590000000002</v>
      </c>
      <c r="H103" s="14">
        <f>ROUND(HistoricalAMNE!H103,3)</f>
        <v>2543.4070000000002</v>
      </c>
      <c r="I103" s="14">
        <f>ROUND(HistoricalAMNE!I103,3)</f>
        <v>2814.5740000000001</v>
      </c>
      <c r="J103" s="14">
        <f>ROUND(HistoricalAMNE!J103,3)</f>
        <v>3138.3380000000002</v>
      </c>
      <c r="K103" s="14">
        <f>ROUND(HistoricalAMNE!K103,3)</f>
        <v>3613.348</v>
      </c>
      <c r="L103" s="14">
        <f>ROUND(HistoricalAMNE!L103,3)</f>
        <v>3912.51</v>
      </c>
      <c r="M103" s="14">
        <f>ROUND(HistoricalAMNE!M103,3)</f>
        <v>3249.732</v>
      </c>
      <c r="N103" s="14">
        <f>ROUND(HistoricalAMNE!N103,3)</f>
        <v>3434.5630000000001</v>
      </c>
      <c r="O103" s="14">
        <f>ROUND(HistoricalAMNE!O103,3)</f>
        <v>3901.114</v>
      </c>
      <c r="P103" s="14">
        <f>ROUND(HistoricalAMNE!P103,3)</f>
        <v>4219.107</v>
      </c>
      <c r="Q103" s="14">
        <f>ROUND(HistoricalAMNE!Q103,3)</f>
        <v>4351.491</v>
      </c>
      <c r="R103" s="14">
        <f>ROUND(HistoricalAMNE!R103,3)</f>
        <v>4427.3220000000001</v>
      </c>
      <c r="S103" s="14">
        <f>ROUND(HistoricalAMNE!S103,3)</f>
        <v>4309.8890000000001</v>
      </c>
      <c r="T103" s="14">
        <f>ROUND(HistoricalAMNE!T103,3)</f>
        <v>4334.1819999999998</v>
      </c>
      <c r="U103" s="14">
        <f>ROUND(HistoricalAMNE!U103,3)</f>
        <v>4935.6099999999997</v>
      </c>
      <c r="V103" s="14">
        <f>ROUND(HistoricalAMNE!V103,3)</f>
        <v>5358.1049999999996</v>
      </c>
      <c r="W103" s="14">
        <f ca="1">Compiler!C103</f>
        <v>5419.2170000000006</v>
      </c>
      <c r="X103" s="14" t="str">
        <f ca="1">Compiler!D103</f>
        <v>n.a.</v>
      </c>
      <c r="Y103" s="86" t="str">
        <f ca="1">Compiler!E103</f>
        <v>n.a.</v>
      </c>
      <c r="Z103" s="86" t="str">
        <f ca="1">Compiler!F103</f>
        <v/>
      </c>
      <c r="AA103" s="86" t="str">
        <f ca="1">Compiler!G103</f>
        <v/>
      </c>
      <c r="AB103" s="23" t="str">
        <f ca="1">Compiler!H103</f>
        <v/>
      </c>
      <c r="AC103" s="23" t="str">
        <f ca="1">Compiler!I103</f>
        <v/>
      </c>
      <c r="AD103" s="23" t="str">
        <f ca="1">Compiler!J103</f>
        <v/>
      </c>
      <c r="AE103" s="23" t="str">
        <f ca="1">Compiler!K103</f>
        <v/>
      </c>
      <c r="AF103" s="23" t="str">
        <f ca="1">Compiler!L103</f>
        <v/>
      </c>
      <c r="AG103" s="23" t="str">
        <f ca="1">Compiler!M103</f>
        <v/>
      </c>
      <c r="AH103" s="164" t="str">
        <f ca="1">Compiler!N103</f>
        <v/>
      </c>
    </row>
    <row r="104" spans="1:34" x14ac:dyDescent="0.2">
      <c r="A104" s="5">
        <v>77</v>
      </c>
      <c r="B104" s="23" t="s">
        <v>28</v>
      </c>
      <c r="C104" s="14">
        <f>ROUND(HistoricalAMNE!C104,3)</f>
        <v>1713.3689999999999</v>
      </c>
      <c r="D104" s="14">
        <f>ROUND(HistoricalAMNE!D104,3)</f>
        <v>1956.7560000000001</v>
      </c>
      <c r="E104" s="14">
        <f>ROUND(HistoricalAMNE!E104,3)</f>
        <v>1949.318</v>
      </c>
      <c r="F104" s="14">
        <f>ROUND(HistoricalAMNE!F104,3)</f>
        <v>1841.694</v>
      </c>
      <c r="G104" s="14">
        <f>ROUND(HistoricalAMNE!G104,3)</f>
        <v>1932.759</v>
      </c>
      <c r="H104" s="14">
        <f>ROUND(HistoricalAMNE!H104,3)</f>
        <v>2105.9070000000002</v>
      </c>
      <c r="I104" s="14">
        <f>ROUND(HistoricalAMNE!I104,3)</f>
        <v>2319.5740000000001</v>
      </c>
      <c r="J104" s="14">
        <f>ROUND(HistoricalAMNE!J104,3)</f>
        <v>2592.33</v>
      </c>
      <c r="K104" s="14">
        <f>ROUND(HistoricalAMNE!K104,3)</f>
        <v>3013.4769999999999</v>
      </c>
      <c r="L104" s="14">
        <f>ROUND(HistoricalAMNE!L104,3)</f>
        <v>3249.5940000000001</v>
      </c>
      <c r="M104" s="14">
        <f>ROUND(HistoricalAMNE!M104,3)</f>
        <v>2693.7020000000002</v>
      </c>
      <c r="N104" s="14">
        <f>ROUND(HistoricalAMNE!N104,3)</f>
        <v>2824.933</v>
      </c>
      <c r="O104" s="14">
        <f>ROUND(HistoricalAMNE!O104,3)</f>
        <v>3204.297</v>
      </c>
      <c r="P104" s="14">
        <f>ROUND(HistoricalAMNE!P104,3)</f>
        <v>3499.3270000000002</v>
      </c>
      <c r="Q104" s="14">
        <f>ROUND(HistoricalAMNE!Q104,3)</f>
        <v>3584.422</v>
      </c>
      <c r="R104" s="14">
        <f>ROUND(HistoricalAMNE!R104,3)</f>
        <v>3646.4279999999999</v>
      </c>
      <c r="S104" s="14">
        <f>ROUND(HistoricalAMNE!S104,3)</f>
        <v>3551.2669999999998</v>
      </c>
      <c r="T104" s="14">
        <f>ROUND(HistoricalAMNE!T104,3)</f>
        <v>3635.86</v>
      </c>
      <c r="U104" s="14">
        <f>ROUND(HistoricalAMNE!U104,3)</f>
        <v>4175.7579999999998</v>
      </c>
      <c r="V104" s="14">
        <f>ROUND(HistoricalAMNE!V104,3)</f>
        <v>4541.7619999999997</v>
      </c>
      <c r="W104" s="14">
        <f ca="1">Compiler!C104</f>
        <v>4611.7860000000001</v>
      </c>
      <c r="X104" s="14" t="str">
        <f ca="1">Compiler!D104</f>
        <v>n.a.</v>
      </c>
      <c r="Y104" s="86" t="str">
        <f ca="1">Compiler!E104</f>
        <v>n.a.</v>
      </c>
      <c r="Z104" s="86" t="str">
        <f ca="1">Compiler!F104</f>
        <v/>
      </c>
      <c r="AA104" s="86" t="str">
        <f ca="1">Compiler!G104</f>
        <v/>
      </c>
      <c r="AB104" s="23" t="str">
        <f ca="1">Compiler!H104</f>
        <v/>
      </c>
      <c r="AC104" s="23" t="str">
        <f ca="1">Compiler!I104</f>
        <v/>
      </c>
      <c r="AD104" s="23" t="str">
        <f ca="1">Compiler!J104</f>
        <v/>
      </c>
      <c r="AE104" s="23" t="str">
        <f ca="1">Compiler!K104</f>
        <v/>
      </c>
      <c r="AF104" s="23" t="str">
        <f ca="1">Compiler!L104</f>
        <v/>
      </c>
      <c r="AG104" s="23" t="str">
        <f ca="1">Compiler!M104</f>
        <v/>
      </c>
      <c r="AH104" s="164" t="str">
        <f ca="1">Compiler!N104</f>
        <v/>
      </c>
    </row>
    <row r="105" spans="1:34" x14ac:dyDescent="0.2">
      <c r="A105" s="5">
        <v>78</v>
      </c>
      <c r="B105" s="23" t="s">
        <v>29</v>
      </c>
      <c r="C105" s="14">
        <f>ROUND(HistoricalAMNE!C105,3)</f>
        <v>457.70699999999999</v>
      </c>
      <c r="D105" s="14">
        <f>ROUND(HistoricalAMNE!D105,3)</f>
        <v>516.66399999999999</v>
      </c>
      <c r="E105" s="14">
        <f>ROUND(HistoricalAMNE!E105,3)</f>
        <v>476.971</v>
      </c>
      <c r="F105" s="14">
        <f>ROUND(HistoricalAMNE!F105,3)</f>
        <v>502.69499999999999</v>
      </c>
      <c r="G105" s="14">
        <f>ROUND(HistoricalAMNE!G105,3)</f>
        <v>519.92700000000002</v>
      </c>
      <c r="H105" s="14">
        <f>ROUND(HistoricalAMNE!H105,3)</f>
        <v>563.53499999999997</v>
      </c>
      <c r="I105" s="14">
        <f>ROUND(HistoricalAMNE!I105,3)</f>
        <v>611.53499999999997</v>
      </c>
      <c r="J105" s="14">
        <f>ROUND(HistoricalAMNE!J105,3)</f>
        <v>679.70100000000002</v>
      </c>
      <c r="K105" s="14">
        <f>ROUND(HistoricalAMNE!K105,3)</f>
        <v>736.73800000000006</v>
      </c>
      <c r="L105" s="14">
        <f>ROUND(HistoricalAMNE!L105,3)</f>
        <v>714.79300000000001</v>
      </c>
      <c r="M105" s="14">
        <f>ROUND(HistoricalAMNE!M105,3)</f>
        <v>665.50699999999995</v>
      </c>
      <c r="N105" s="14">
        <f>ROUND(HistoricalAMNE!N105,3)</f>
        <v>727.05100000000004</v>
      </c>
      <c r="O105" s="14">
        <f>ROUND(HistoricalAMNE!O105,3)</f>
        <v>808.81200000000001</v>
      </c>
      <c r="P105" s="14">
        <f>ROUND(HistoricalAMNE!P105,3)</f>
        <v>878.88</v>
      </c>
      <c r="Q105" s="14">
        <f>ROUND(HistoricalAMNE!Q105,3)</f>
        <v>910.77</v>
      </c>
      <c r="R105" s="14">
        <f>ROUND(HistoricalAMNE!R105,3)</f>
        <v>935.03700000000003</v>
      </c>
      <c r="S105" s="14">
        <f>ROUND(HistoricalAMNE!S105,3)</f>
        <v>961.14200000000005</v>
      </c>
      <c r="T105" s="14">
        <f>ROUND(HistoricalAMNE!T105,3)</f>
        <v>1010.141</v>
      </c>
      <c r="U105" s="14">
        <f>ROUND(HistoricalAMNE!U105,3)</f>
        <v>1113.2270000000001</v>
      </c>
      <c r="V105" s="14">
        <f>ROUND(HistoricalAMNE!V105,3)</f>
        <v>1197.155</v>
      </c>
      <c r="W105" s="14">
        <f ca="1">Compiler!C105</f>
        <v>1220.204</v>
      </c>
      <c r="X105" s="14" t="str">
        <f ca="1">Compiler!D105</f>
        <v>n.a.</v>
      </c>
      <c r="Y105" s="86" t="str">
        <f ca="1">Compiler!E105</f>
        <v>n.a.</v>
      </c>
      <c r="Z105" s="86" t="str">
        <f ca="1">Compiler!F105</f>
        <v/>
      </c>
      <c r="AA105" s="86" t="str">
        <f ca="1">Compiler!G105</f>
        <v/>
      </c>
      <c r="AB105" s="23" t="str">
        <f ca="1">Compiler!H105</f>
        <v/>
      </c>
      <c r="AC105" s="23" t="str">
        <f ca="1">Compiler!I105</f>
        <v/>
      </c>
      <c r="AD105" s="23" t="str">
        <f ca="1">Compiler!J105</f>
        <v/>
      </c>
      <c r="AE105" s="23" t="str">
        <f ca="1">Compiler!K105</f>
        <v/>
      </c>
      <c r="AF105" s="23" t="str">
        <f ca="1">Compiler!L105</f>
        <v/>
      </c>
      <c r="AG105" s="23" t="str">
        <f ca="1">Compiler!M105</f>
        <v/>
      </c>
      <c r="AH105" s="164" t="str">
        <f ca="1">Compiler!N105</f>
        <v/>
      </c>
    </row>
    <row r="106" spans="1:34" ht="14.25" x14ac:dyDescent="0.2">
      <c r="A106" s="5">
        <v>79</v>
      </c>
      <c r="B106" s="23" t="s">
        <v>680</v>
      </c>
      <c r="C106" s="14">
        <f>ROUND(HistoricalAMNE!C106,3)</f>
        <v>1255.662</v>
      </c>
      <c r="D106" s="14">
        <f>ROUND(HistoricalAMNE!D106,3)</f>
        <v>1440.0920000000001</v>
      </c>
      <c r="E106" s="14">
        <f>ROUND(HistoricalAMNE!E106,3)</f>
        <v>1472.347</v>
      </c>
      <c r="F106" s="14">
        <f>ROUND(HistoricalAMNE!F106,3)</f>
        <v>1338.999</v>
      </c>
      <c r="G106" s="14">
        <f>ROUND(HistoricalAMNE!G106,3)</f>
        <v>1412.8320000000001</v>
      </c>
      <c r="H106" s="14">
        <f>ROUND(HistoricalAMNE!H106,3)</f>
        <v>1542.3720000000001</v>
      </c>
      <c r="I106" s="14">
        <f>ROUND(HistoricalAMNE!I106,3)</f>
        <v>1708.039</v>
      </c>
      <c r="J106" s="14">
        <f>ROUND(HistoricalAMNE!J106,3)</f>
        <v>1912.6289999999999</v>
      </c>
      <c r="K106" s="14">
        <f>ROUND(HistoricalAMNE!K106,3)</f>
        <v>2276.739</v>
      </c>
      <c r="L106" s="14">
        <f>ROUND(HistoricalAMNE!L106,3)</f>
        <v>2534.8009999999999</v>
      </c>
      <c r="M106" s="14">
        <f>ROUND(HistoricalAMNE!M106,3)</f>
        <v>2028.1959999999999</v>
      </c>
      <c r="N106" s="14">
        <f>ROUND(HistoricalAMNE!N106,3)</f>
        <v>2097.8820000000001</v>
      </c>
      <c r="O106" s="14">
        <f>ROUND(HistoricalAMNE!O106,3)</f>
        <v>2395.4850000000001</v>
      </c>
      <c r="P106" s="14">
        <f>ROUND(HistoricalAMNE!P106,3)</f>
        <v>2620.4479999999999</v>
      </c>
      <c r="Q106" s="14">
        <f>ROUND(HistoricalAMNE!Q106,3)</f>
        <v>2673.6509999999998</v>
      </c>
      <c r="R106" s="14">
        <f>ROUND(HistoricalAMNE!R106,3)</f>
        <v>2711.3910000000001</v>
      </c>
      <c r="S106" s="14">
        <f>ROUND(HistoricalAMNE!S106,3)</f>
        <v>2590.125</v>
      </c>
      <c r="T106" s="14">
        <f>ROUND(HistoricalAMNE!T106,3)</f>
        <v>2625.7190000000001</v>
      </c>
      <c r="U106" s="14">
        <f>ROUND(HistoricalAMNE!U106,3)</f>
        <v>3062.53</v>
      </c>
      <c r="V106" s="14">
        <f>ROUND(HistoricalAMNE!V106,3)</f>
        <v>3344.607</v>
      </c>
      <c r="W106" s="14">
        <f ca="1">Compiler!C106</f>
        <v>3391.5820000000003</v>
      </c>
      <c r="X106" s="14" t="str">
        <f ca="1">Compiler!D106</f>
        <v>n.a.</v>
      </c>
      <c r="Y106" s="86" t="str">
        <f ca="1">Compiler!E106</f>
        <v>n.a.</v>
      </c>
      <c r="Z106" s="86" t="str">
        <f ca="1">Compiler!F106</f>
        <v/>
      </c>
      <c r="AA106" s="86" t="str">
        <f ca="1">Compiler!G106</f>
        <v/>
      </c>
      <c r="AB106" s="23" t="str">
        <f ca="1">Compiler!H106</f>
        <v/>
      </c>
      <c r="AC106" s="23" t="str">
        <f ca="1">Compiler!I106</f>
        <v/>
      </c>
      <c r="AD106" s="23" t="str">
        <f ca="1">Compiler!J106</f>
        <v/>
      </c>
      <c r="AE106" s="23" t="str">
        <f ca="1">Compiler!K106</f>
        <v/>
      </c>
      <c r="AF106" s="23" t="str">
        <f ca="1">Compiler!L106</f>
        <v/>
      </c>
      <c r="AG106" s="23" t="str">
        <f ca="1">Compiler!M106</f>
        <v/>
      </c>
      <c r="AH106" s="164" t="str">
        <f ca="1">Compiler!N106</f>
        <v/>
      </c>
    </row>
    <row r="107" spans="1:34" x14ac:dyDescent="0.2">
      <c r="A107" s="5">
        <v>80</v>
      </c>
      <c r="B107" s="23" t="s">
        <v>30</v>
      </c>
      <c r="C107" s="14">
        <f>ROUND(HistoricalAMNE!C107,3)</f>
        <v>342.7</v>
      </c>
      <c r="D107" s="14">
        <f>ROUND(HistoricalAMNE!D107,3)</f>
        <v>393.1</v>
      </c>
      <c r="E107" s="14">
        <f>ROUND(HistoricalAMNE!E107,3)</f>
        <v>369.6</v>
      </c>
      <c r="F107" s="14">
        <f>ROUND(HistoricalAMNE!F107,3)</f>
        <v>372.8</v>
      </c>
      <c r="G107" s="14">
        <f>ROUND(HistoricalAMNE!G107,3)</f>
        <v>393.3</v>
      </c>
      <c r="H107" s="14">
        <f>ROUND(HistoricalAMNE!H107,3)</f>
        <v>437.5</v>
      </c>
      <c r="I107" s="14">
        <f>ROUND(HistoricalAMNE!I107,3)</f>
        <v>495</v>
      </c>
      <c r="J107" s="14">
        <f>ROUND(HistoricalAMNE!J107,3)</f>
        <v>546.00800000000004</v>
      </c>
      <c r="K107" s="14">
        <f>ROUND(HistoricalAMNE!K107,3)</f>
        <v>599.87099999999998</v>
      </c>
      <c r="L107" s="14">
        <f>ROUND(HistoricalAMNE!L107,3)</f>
        <v>662.91600000000005</v>
      </c>
      <c r="M107" s="14">
        <f>ROUND(HistoricalAMNE!M107,3)</f>
        <v>556.03</v>
      </c>
      <c r="N107" s="14">
        <f>ROUND(HistoricalAMNE!N107,3)</f>
        <v>609.63</v>
      </c>
      <c r="O107" s="14">
        <f>ROUND(HistoricalAMNE!O107,3)</f>
        <v>696.81700000000001</v>
      </c>
      <c r="P107" s="14">
        <f>ROUND(HistoricalAMNE!P107,3)</f>
        <v>719.78</v>
      </c>
      <c r="Q107" s="14">
        <f>ROUND(HistoricalAMNE!Q107,3)</f>
        <v>767.06899999999996</v>
      </c>
      <c r="R107" s="14">
        <f>ROUND(HistoricalAMNE!R107,3)</f>
        <v>780.89400000000001</v>
      </c>
      <c r="S107" s="14">
        <f>ROUND(HistoricalAMNE!S107,3)</f>
        <v>758.62199999999996</v>
      </c>
      <c r="T107" s="14">
        <f>ROUND(HistoricalAMNE!T107,3)</f>
        <v>698.322</v>
      </c>
      <c r="U107" s="14">
        <f>ROUND(HistoricalAMNE!U107,3)</f>
        <v>759.85199999999998</v>
      </c>
      <c r="V107" s="14">
        <f>ROUND(HistoricalAMNE!V107,3)</f>
        <v>816.34299999999996</v>
      </c>
      <c r="W107" s="14">
        <f ca="1">Compiler!C107</f>
        <v>807.43100000000004</v>
      </c>
      <c r="X107" s="14" t="str">
        <f ca="1">Compiler!D107</f>
        <v>n.a.</v>
      </c>
      <c r="Y107" s="86" t="str">
        <f ca="1">Compiler!E107</f>
        <v>n.a.</v>
      </c>
      <c r="Z107" s="86" t="str">
        <f ca="1">Compiler!F107</f>
        <v/>
      </c>
      <c r="AA107" s="86" t="str">
        <f ca="1">Compiler!G107</f>
        <v/>
      </c>
      <c r="AB107" s="23" t="str">
        <f ca="1">Compiler!H107</f>
        <v/>
      </c>
      <c r="AC107" s="23" t="str">
        <f ca="1">Compiler!I107</f>
        <v/>
      </c>
      <c r="AD107" s="23" t="str">
        <f ca="1">Compiler!J107</f>
        <v/>
      </c>
      <c r="AE107" s="23" t="str">
        <f ca="1">Compiler!K107</f>
        <v/>
      </c>
      <c r="AF107" s="23" t="str">
        <f ca="1">Compiler!L107</f>
        <v/>
      </c>
      <c r="AG107" s="23" t="str">
        <f ca="1">Compiler!M107</f>
        <v/>
      </c>
      <c r="AH107" s="164" t="str">
        <f ca="1">Compiler!N107</f>
        <v/>
      </c>
    </row>
    <row r="108" spans="1:34" ht="12.75" customHeight="1" x14ac:dyDescent="0.2">
      <c r="A108" s="5"/>
      <c r="C108" s="12"/>
      <c r="D108" s="3"/>
      <c r="E108" s="3"/>
      <c r="F108" s="3"/>
      <c r="G108" s="3"/>
      <c r="H108" s="3"/>
      <c r="I108" s="3"/>
      <c r="J108" s="3"/>
      <c r="K108" s="59"/>
      <c r="L108" s="18"/>
      <c r="M108" s="18"/>
      <c r="N108" s="18"/>
      <c r="O108" s="18"/>
      <c r="P108" s="18"/>
      <c r="S108" s="40"/>
      <c r="T108" s="3"/>
      <c r="U108" s="43"/>
    </row>
    <row r="109" spans="1:34" ht="12.75" customHeight="1" x14ac:dyDescent="0.2">
      <c r="A109" s="5"/>
      <c r="C109" s="58"/>
      <c r="D109" s="13"/>
      <c r="E109" s="13"/>
      <c r="F109" s="57"/>
      <c r="G109" s="57"/>
      <c r="H109" s="57"/>
      <c r="I109" s="57"/>
      <c r="J109" s="57"/>
      <c r="K109" s="57"/>
      <c r="L109" s="57"/>
      <c r="M109" s="57"/>
      <c r="N109" s="57"/>
      <c r="O109" s="57"/>
      <c r="P109" s="57"/>
      <c r="Q109" s="57"/>
      <c r="R109" s="57"/>
      <c r="S109" s="57"/>
      <c r="T109" s="57"/>
      <c r="U109" s="57"/>
    </row>
    <row r="110" spans="1:34" ht="12.75" customHeight="1" x14ac:dyDescent="0.2">
      <c r="A110" s="5"/>
      <c r="B110" s="4" t="s">
        <v>31</v>
      </c>
      <c r="C110" s="149"/>
      <c r="D110" s="149"/>
      <c r="E110" s="13"/>
      <c r="F110" s="44"/>
      <c r="G110" s="44"/>
      <c r="H110" s="44"/>
      <c r="I110" s="44"/>
      <c r="J110" s="44"/>
      <c r="K110" s="44"/>
      <c r="L110" s="44"/>
      <c r="M110" s="44"/>
      <c r="N110" s="44"/>
      <c r="O110" s="44"/>
      <c r="P110" s="44"/>
      <c r="Q110" s="44"/>
      <c r="R110" s="44"/>
      <c r="S110" s="44"/>
      <c r="T110" s="44"/>
      <c r="U110" s="44"/>
    </row>
    <row r="111" spans="1:34" ht="54.6" customHeight="1" x14ac:dyDescent="0.2">
      <c r="A111" s="5"/>
      <c r="B111" s="187" t="s">
        <v>681</v>
      </c>
      <c r="C111" s="187"/>
      <c r="D111" s="187"/>
      <c r="E111" s="36"/>
      <c r="F111" s="36"/>
      <c r="G111" s="36"/>
      <c r="H111" s="36"/>
      <c r="I111" s="36"/>
      <c r="J111" s="36"/>
      <c r="K111" s="59"/>
      <c r="L111" s="18"/>
      <c r="M111" s="18"/>
      <c r="N111" s="18"/>
      <c r="O111" s="18"/>
      <c r="P111" s="18"/>
      <c r="S111" s="39"/>
      <c r="U111" s="43"/>
    </row>
    <row r="112" spans="1:34" ht="43.15" customHeight="1" x14ac:dyDescent="0.2">
      <c r="A112" s="5"/>
      <c r="B112" s="187" t="s">
        <v>682</v>
      </c>
      <c r="E112" s="36"/>
      <c r="F112" s="36"/>
      <c r="G112" s="36"/>
      <c r="H112" s="36"/>
      <c r="I112" s="36"/>
      <c r="J112" s="36"/>
      <c r="K112" s="59"/>
      <c r="L112" s="18"/>
      <c r="M112" s="18"/>
      <c r="N112" s="18"/>
      <c r="O112" s="18"/>
      <c r="P112" s="18"/>
      <c r="S112" s="39"/>
      <c r="U112" s="43"/>
    </row>
    <row r="113" spans="1:21" ht="46.9" customHeight="1" x14ac:dyDescent="0.2">
      <c r="A113" s="5"/>
      <c r="B113" s="187" t="s">
        <v>683</v>
      </c>
      <c r="C113" s="187"/>
      <c r="D113" s="187"/>
      <c r="E113" s="16"/>
      <c r="F113" s="16"/>
      <c r="G113" s="16"/>
      <c r="H113" s="16"/>
      <c r="I113" s="16"/>
      <c r="J113" s="16"/>
      <c r="K113" s="42"/>
      <c r="L113" s="42"/>
      <c r="M113" s="42"/>
      <c r="N113" s="42"/>
      <c r="O113" s="42"/>
      <c r="P113" s="42"/>
      <c r="S113" s="39"/>
      <c r="U113" s="43"/>
    </row>
    <row r="114" spans="1:21" ht="43.15" customHeight="1" x14ac:dyDescent="0.2">
      <c r="A114" s="8"/>
      <c r="B114" s="187" t="s">
        <v>684</v>
      </c>
      <c r="C114" s="187"/>
      <c r="D114" s="187"/>
      <c r="E114" s="16"/>
      <c r="F114" s="16"/>
      <c r="G114" s="16"/>
      <c r="H114" s="16"/>
      <c r="I114" s="16"/>
      <c r="J114" s="16"/>
      <c r="K114" s="42"/>
      <c r="L114" s="42"/>
      <c r="M114" s="42"/>
      <c r="N114" s="42"/>
      <c r="O114" s="42"/>
      <c r="P114" s="42"/>
      <c r="S114" s="39"/>
      <c r="U114" s="43"/>
    </row>
    <row r="115" spans="1:21" ht="44.45" customHeight="1" x14ac:dyDescent="0.2">
      <c r="A115" s="5"/>
      <c r="B115" s="187" t="s">
        <v>685</v>
      </c>
      <c r="E115" s="16"/>
      <c r="F115" s="16"/>
      <c r="G115" s="16"/>
      <c r="H115" s="16"/>
      <c r="I115" s="16"/>
      <c r="J115" s="16"/>
      <c r="K115" s="8"/>
      <c r="L115" s="8"/>
      <c r="M115" s="8"/>
      <c r="N115" s="8"/>
      <c r="O115" s="8"/>
      <c r="P115" s="8"/>
    </row>
    <row r="116" spans="1:21" ht="31.9" customHeight="1" x14ac:dyDescent="0.2">
      <c r="A116" s="5"/>
      <c r="B116" s="187" t="s">
        <v>686</v>
      </c>
      <c r="C116" s="187"/>
      <c r="D116" s="187"/>
      <c r="E116" s="16"/>
      <c r="F116" s="16"/>
      <c r="G116" s="16"/>
      <c r="H116" s="16"/>
      <c r="I116" s="16"/>
      <c r="J116" s="16"/>
      <c r="K116" s="37"/>
      <c r="L116" s="37"/>
      <c r="M116" s="37"/>
      <c r="N116" s="37"/>
      <c r="O116" s="37"/>
      <c r="P116" s="19"/>
    </row>
    <row r="117" spans="1:21" ht="30" customHeight="1" x14ac:dyDescent="0.2">
      <c r="A117" s="5"/>
      <c r="B117" s="187" t="s">
        <v>687</v>
      </c>
      <c r="C117" s="187"/>
      <c r="D117" s="187"/>
      <c r="E117" s="16"/>
      <c r="F117" s="16"/>
      <c r="G117" s="16"/>
      <c r="H117" s="16"/>
      <c r="I117" s="16"/>
      <c r="J117" s="16"/>
      <c r="K117" s="37"/>
      <c r="L117" s="37"/>
      <c r="M117" s="37"/>
      <c r="N117" s="37"/>
      <c r="O117" s="37"/>
      <c r="P117" s="19"/>
    </row>
    <row r="118" spans="1:21" ht="33" customHeight="1" x14ac:dyDescent="0.2">
      <c r="A118" s="38"/>
      <c r="B118" s="187" t="s">
        <v>688</v>
      </c>
      <c r="C118" s="187"/>
      <c r="D118" s="187"/>
      <c r="E118" s="16"/>
      <c r="F118" s="16"/>
      <c r="G118" s="16"/>
      <c r="H118" s="16"/>
      <c r="I118" s="16"/>
      <c r="J118" s="16"/>
      <c r="K118" s="37"/>
      <c r="L118" s="37"/>
      <c r="M118" s="37"/>
      <c r="N118" s="37"/>
      <c r="O118" s="37"/>
      <c r="P118" s="19"/>
    </row>
    <row r="119" spans="1:21" ht="25.5" customHeight="1" x14ac:dyDescent="0.2">
      <c r="A119" s="5"/>
      <c r="C119" s="187"/>
      <c r="D119" s="187"/>
      <c r="E119" s="16"/>
      <c r="F119" s="16"/>
      <c r="G119" s="16"/>
      <c r="H119" s="16"/>
      <c r="I119" s="16"/>
      <c r="J119" s="16"/>
      <c r="K119" s="37"/>
      <c r="L119" s="37"/>
      <c r="M119" s="37"/>
      <c r="N119" s="37"/>
      <c r="O119" s="37"/>
    </row>
    <row r="120" spans="1:21" ht="25.5" customHeight="1" x14ac:dyDescent="0.3">
      <c r="A120" s="5"/>
      <c r="B120" s="16"/>
      <c r="C120" s="10"/>
      <c r="D120" s="10"/>
      <c r="E120" s="10"/>
      <c r="F120" s="10"/>
      <c r="G120" s="10"/>
      <c r="H120" s="10"/>
      <c r="I120" s="10"/>
      <c r="J120" s="10"/>
      <c r="K120" s="10"/>
    </row>
    <row r="121" spans="1:21" x14ac:dyDescent="0.2">
      <c r="B121" s="3"/>
      <c r="C121" s="3"/>
      <c r="D121" s="3"/>
      <c r="E121" s="3"/>
      <c r="F121" s="3"/>
      <c r="G121" s="3"/>
      <c r="H121" s="3"/>
      <c r="I121" s="3"/>
      <c r="J121" s="3"/>
      <c r="K121" s="3"/>
      <c r="L121" s="3"/>
      <c r="M121" s="3"/>
    </row>
  </sheetData>
  <pageMargins left="0.7" right="0.7" top="0.75" bottom="0.75" header="0.3" footer="0.3"/>
  <pageSetup paperSize="5" scale="53" fitToHeight="0" orientation="landscape" horizontalDpi="4294967295" verticalDpi="4294967295" r:id="rId1"/>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9389629810485"/>
  </sheetPr>
  <dimension ref="A1:Z143"/>
  <sheetViews>
    <sheetView workbookViewId="0">
      <selection activeCell="X8" sqref="X8"/>
    </sheetView>
  </sheetViews>
  <sheetFormatPr defaultRowHeight="12.75" x14ac:dyDescent="0.2"/>
  <cols>
    <col min="2" max="2" width="16.28515625" customWidth="1"/>
  </cols>
  <sheetData>
    <row r="1" spans="1:26" ht="18" x14ac:dyDescent="0.25">
      <c r="A1" s="291" t="s">
        <v>76</v>
      </c>
      <c r="B1" s="290"/>
      <c r="C1" s="290"/>
      <c r="D1" s="290"/>
      <c r="E1" s="290"/>
      <c r="F1" s="290"/>
      <c r="G1" s="290"/>
      <c r="H1" s="290"/>
      <c r="I1" s="290"/>
      <c r="J1" s="290"/>
      <c r="K1" s="290"/>
      <c r="L1" s="290"/>
      <c r="M1" s="290"/>
      <c r="N1" s="290"/>
      <c r="O1" s="290"/>
      <c r="P1" s="290"/>
      <c r="Q1" s="290"/>
      <c r="R1" s="290"/>
      <c r="S1" s="290"/>
      <c r="T1" s="290"/>
      <c r="U1" s="290"/>
      <c r="V1" s="290"/>
      <c r="W1" s="290"/>
      <c r="X1" s="290"/>
    </row>
    <row r="2" spans="1:26" ht="16.5" x14ac:dyDescent="0.25">
      <c r="A2" s="292" t="s">
        <v>108</v>
      </c>
      <c r="B2" s="290"/>
      <c r="C2" s="290"/>
      <c r="D2" s="290"/>
      <c r="E2" s="290"/>
      <c r="F2" s="290"/>
      <c r="G2" s="290"/>
      <c r="H2" s="290"/>
      <c r="I2" s="290"/>
      <c r="J2" s="290"/>
      <c r="K2" s="290"/>
      <c r="L2" s="290"/>
      <c r="M2" s="290"/>
      <c r="N2" s="290"/>
      <c r="O2" s="290"/>
      <c r="P2" s="290"/>
      <c r="Q2" s="290"/>
      <c r="R2" s="290"/>
      <c r="S2" s="290"/>
      <c r="T2" s="290"/>
      <c r="U2" s="290"/>
      <c r="V2" s="290"/>
      <c r="W2" s="290"/>
      <c r="X2" s="290"/>
    </row>
    <row r="3" spans="1:26" x14ac:dyDescent="0.2">
      <c r="A3" s="290" t="s">
        <v>113</v>
      </c>
      <c r="B3" s="290"/>
      <c r="C3" s="290"/>
      <c r="D3" s="290"/>
      <c r="E3" s="290"/>
      <c r="F3" s="290"/>
      <c r="G3" s="290"/>
      <c r="H3" s="290"/>
      <c r="I3" s="290"/>
      <c r="J3" s="290"/>
      <c r="K3" s="290"/>
      <c r="L3" s="290"/>
      <c r="M3" s="290"/>
      <c r="N3" s="290"/>
      <c r="O3" s="290"/>
      <c r="P3" s="290"/>
      <c r="Q3" s="290"/>
      <c r="R3" s="290"/>
      <c r="S3" s="290"/>
      <c r="T3" s="290"/>
      <c r="U3" s="290"/>
      <c r="V3" s="290"/>
      <c r="W3" s="290"/>
      <c r="X3" s="290"/>
    </row>
    <row r="4" spans="1:26" x14ac:dyDescent="0.2">
      <c r="A4" s="290" t="s">
        <v>114</v>
      </c>
      <c r="B4" s="290"/>
      <c r="C4" s="290"/>
      <c r="D4" s="290"/>
      <c r="E4" s="290"/>
      <c r="F4" s="290"/>
      <c r="G4" s="290"/>
      <c r="H4" s="290"/>
      <c r="I4" s="290"/>
      <c r="J4" s="290"/>
      <c r="K4" s="290"/>
      <c r="L4" s="290"/>
      <c r="M4" s="290"/>
      <c r="N4" s="290"/>
      <c r="O4" s="290"/>
      <c r="P4" s="290"/>
      <c r="Q4" s="290"/>
      <c r="R4" s="290"/>
      <c r="S4" s="290"/>
      <c r="T4" s="290"/>
      <c r="U4" s="290"/>
      <c r="V4" s="290"/>
      <c r="W4" s="290"/>
      <c r="X4" s="290"/>
    </row>
    <row r="6" spans="1:26" x14ac:dyDescent="0.2">
      <c r="A6" s="74" t="s">
        <v>115</v>
      </c>
      <c r="B6" s="74" t="s">
        <v>116</v>
      </c>
      <c r="C6" s="74" t="s">
        <v>117</v>
      </c>
      <c r="D6" s="74" t="s">
        <v>118</v>
      </c>
      <c r="E6" s="74" t="s">
        <v>119</v>
      </c>
      <c r="F6" s="74" t="s">
        <v>120</v>
      </c>
      <c r="G6" s="74" t="s">
        <v>121</v>
      </c>
      <c r="H6" s="74" t="s">
        <v>122</v>
      </c>
      <c r="I6" s="74" t="s">
        <v>123</v>
      </c>
      <c r="J6" s="74" t="s">
        <v>124</v>
      </c>
      <c r="K6" s="74" t="s">
        <v>125</v>
      </c>
      <c r="L6" s="74" t="s">
        <v>126</v>
      </c>
      <c r="M6" s="74" t="s">
        <v>127</v>
      </c>
      <c r="N6" s="74" t="s">
        <v>128</v>
      </c>
      <c r="O6" s="74" t="s">
        <v>129</v>
      </c>
      <c r="P6" s="74" t="s">
        <v>130</v>
      </c>
      <c r="Q6" s="74" t="s">
        <v>131</v>
      </c>
      <c r="R6" s="74" t="s">
        <v>132</v>
      </c>
      <c r="S6" s="74" t="s">
        <v>133</v>
      </c>
      <c r="T6" s="74" t="s">
        <v>134</v>
      </c>
      <c r="U6" s="74" t="s">
        <v>135</v>
      </c>
      <c r="V6" s="74" t="s">
        <v>136</v>
      </c>
      <c r="W6" s="74" t="s">
        <v>137</v>
      </c>
      <c r="X6" s="74" t="s">
        <v>138</v>
      </c>
      <c r="Y6" s="97"/>
      <c r="Z6" s="97"/>
    </row>
    <row r="7" spans="1:26" x14ac:dyDescent="0.2">
      <c r="A7" t="s">
        <v>116</v>
      </c>
      <c r="B7" t="s">
        <v>77</v>
      </c>
      <c r="C7" t="s">
        <v>116</v>
      </c>
      <c r="D7" t="s">
        <v>116</v>
      </c>
      <c r="E7" t="s">
        <v>116</v>
      </c>
      <c r="F7" t="s">
        <v>116</v>
      </c>
      <c r="G7" t="s">
        <v>116</v>
      </c>
      <c r="H7" t="s">
        <v>116</v>
      </c>
      <c r="I7" t="s">
        <v>116</v>
      </c>
      <c r="J7" t="s">
        <v>116</v>
      </c>
      <c r="K7" t="s">
        <v>116</v>
      </c>
      <c r="L7" t="s">
        <v>116</v>
      </c>
      <c r="M7" t="s">
        <v>116</v>
      </c>
      <c r="N7" t="s">
        <v>116</v>
      </c>
      <c r="O7" t="s">
        <v>116</v>
      </c>
      <c r="P7" t="s">
        <v>116</v>
      </c>
      <c r="Q7" t="s">
        <v>116</v>
      </c>
      <c r="R7" t="s">
        <v>116</v>
      </c>
      <c r="S7" t="s">
        <v>116</v>
      </c>
      <c r="T7" t="s">
        <v>116</v>
      </c>
      <c r="U7" t="s">
        <v>116</v>
      </c>
      <c r="V7" t="s">
        <v>116</v>
      </c>
      <c r="W7" t="s">
        <v>116</v>
      </c>
      <c r="X7" t="s">
        <v>116</v>
      </c>
    </row>
    <row r="8" spans="1:26" x14ac:dyDescent="0.2">
      <c r="A8" t="s">
        <v>139</v>
      </c>
      <c r="B8" s="75" t="s">
        <v>78</v>
      </c>
      <c r="C8">
        <v>1313448</v>
      </c>
      <c r="D8">
        <v>1486120</v>
      </c>
      <c r="E8">
        <v>1368140</v>
      </c>
      <c r="F8">
        <v>1345506</v>
      </c>
      <c r="G8">
        <v>1437148</v>
      </c>
      <c r="H8">
        <v>1661104</v>
      </c>
      <c r="I8">
        <v>1893153</v>
      </c>
      <c r="J8">
        <v>2204218</v>
      </c>
      <c r="K8">
        <v>2547935</v>
      </c>
      <c r="L8">
        <v>2754377</v>
      </c>
      <c r="M8">
        <v>2331170</v>
      </c>
      <c r="N8">
        <v>2687457</v>
      </c>
      <c r="O8">
        <v>3036675</v>
      </c>
      <c r="P8">
        <v>3151197</v>
      </c>
      <c r="Q8">
        <v>3250471</v>
      </c>
      <c r="R8">
        <v>3379128</v>
      </c>
      <c r="S8">
        <v>3238009</v>
      </c>
      <c r="T8">
        <v>3237288</v>
      </c>
      <c r="U8">
        <v>3548345</v>
      </c>
      <c r="V8">
        <v>3793642</v>
      </c>
      <c r="W8">
        <v>3812458</v>
      </c>
      <c r="X8">
        <v>3258642</v>
      </c>
    </row>
    <row r="9" spans="1:26" x14ac:dyDescent="0.2">
      <c r="A9" t="s">
        <v>140</v>
      </c>
      <c r="B9" t="s">
        <v>141</v>
      </c>
      <c r="C9">
        <v>976525</v>
      </c>
      <c r="D9">
        <v>1082963</v>
      </c>
      <c r="E9">
        <v>1015366</v>
      </c>
      <c r="F9">
        <v>986095</v>
      </c>
      <c r="G9">
        <v>1028186</v>
      </c>
      <c r="H9">
        <v>1168120</v>
      </c>
      <c r="I9">
        <v>1291503</v>
      </c>
      <c r="J9">
        <v>1463991</v>
      </c>
      <c r="K9">
        <v>1660815</v>
      </c>
      <c r="L9">
        <v>1849586</v>
      </c>
      <c r="M9">
        <v>1592792</v>
      </c>
      <c r="N9">
        <v>1872320</v>
      </c>
      <c r="O9">
        <v>2143552</v>
      </c>
      <c r="P9">
        <v>2247453</v>
      </c>
      <c r="Q9">
        <v>2313121</v>
      </c>
      <c r="R9">
        <v>2392615</v>
      </c>
      <c r="S9">
        <v>2280041</v>
      </c>
      <c r="T9">
        <v>2238337</v>
      </c>
      <c r="U9">
        <v>2390778</v>
      </c>
      <c r="V9">
        <v>2538638</v>
      </c>
      <c r="W9">
        <v>2528367</v>
      </c>
      <c r="X9">
        <v>2134441</v>
      </c>
    </row>
    <row r="10" spans="1:26" x14ac:dyDescent="0.2">
      <c r="A10" t="s">
        <v>142</v>
      </c>
      <c r="B10" t="s">
        <v>102</v>
      </c>
      <c r="C10">
        <v>698524</v>
      </c>
      <c r="D10">
        <v>784940</v>
      </c>
      <c r="E10">
        <v>731331</v>
      </c>
      <c r="F10">
        <v>698036</v>
      </c>
      <c r="G10">
        <v>730446</v>
      </c>
      <c r="H10">
        <v>823584</v>
      </c>
      <c r="I10">
        <v>913016</v>
      </c>
      <c r="J10">
        <v>1040905</v>
      </c>
      <c r="K10">
        <v>1165151</v>
      </c>
      <c r="L10">
        <v>1308795</v>
      </c>
      <c r="M10">
        <v>1070331</v>
      </c>
      <c r="N10">
        <v>1290279</v>
      </c>
      <c r="O10">
        <v>1498887</v>
      </c>
      <c r="P10">
        <v>1562630</v>
      </c>
      <c r="Q10">
        <v>1593708</v>
      </c>
      <c r="R10">
        <v>1635563</v>
      </c>
      <c r="S10">
        <v>1511381</v>
      </c>
      <c r="T10">
        <v>1457393</v>
      </c>
      <c r="U10">
        <v>1557003</v>
      </c>
      <c r="V10">
        <v>1676913</v>
      </c>
      <c r="W10">
        <v>1652072</v>
      </c>
      <c r="X10">
        <v>1428798</v>
      </c>
    </row>
    <row r="11" spans="1:26" x14ac:dyDescent="0.2">
      <c r="A11" t="s">
        <v>143</v>
      </c>
      <c r="B11" t="s">
        <v>144</v>
      </c>
      <c r="C11">
        <v>692924</v>
      </c>
      <c r="D11">
        <v>778718</v>
      </c>
      <c r="E11">
        <v>726283</v>
      </c>
      <c r="F11">
        <v>694069</v>
      </c>
      <c r="G11">
        <v>725018</v>
      </c>
      <c r="H11">
        <v>817516</v>
      </c>
      <c r="I11">
        <v>906104</v>
      </c>
      <c r="J11">
        <v>1030589</v>
      </c>
      <c r="K11">
        <v>1150198</v>
      </c>
      <c r="L11">
        <v>1288516</v>
      </c>
      <c r="M11">
        <v>1055433</v>
      </c>
      <c r="N11">
        <v>1271972</v>
      </c>
      <c r="O11">
        <v>1463637</v>
      </c>
      <c r="P11">
        <v>1524790</v>
      </c>
      <c r="Q11">
        <v>1559363</v>
      </c>
      <c r="R11">
        <v>1612611</v>
      </c>
      <c r="S11">
        <v>1489795</v>
      </c>
      <c r="T11">
        <v>1436552</v>
      </c>
      <c r="U11">
        <v>1535249</v>
      </c>
      <c r="V11">
        <v>1654629</v>
      </c>
      <c r="W11">
        <v>1632230</v>
      </c>
      <c r="X11">
        <v>1403785</v>
      </c>
    </row>
    <row r="12" spans="1:26" x14ac:dyDescent="0.2">
      <c r="A12" t="s">
        <v>145</v>
      </c>
      <c r="B12" t="s">
        <v>146</v>
      </c>
      <c r="C12">
        <v>45977</v>
      </c>
      <c r="D12">
        <v>47871</v>
      </c>
      <c r="E12">
        <v>49407</v>
      </c>
      <c r="F12">
        <v>49616</v>
      </c>
      <c r="G12">
        <v>55026</v>
      </c>
      <c r="H12">
        <v>56570</v>
      </c>
      <c r="I12">
        <v>58955</v>
      </c>
      <c r="J12">
        <v>65962</v>
      </c>
      <c r="K12">
        <v>84264</v>
      </c>
      <c r="L12">
        <v>108349</v>
      </c>
      <c r="M12">
        <v>93908</v>
      </c>
      <c r="N12">
        <v>107719</v>
      </c>
      <c r="O12">
        <v>126247</v>
      </c>
      <c r="P12">
        <v>133049</v>
      </c>
      <c r="Q12">
        <v>136163</v>
      </c>
      <c r="R12">
        <v>143721</v>
      </c>
      <c r="S12">
        <v>127721</v>
      </c>
      <c r="T12">
        <v>130515</v>
      </c>
      <c r="U12">
        <v>132761</v>
      </c>
      <c r="V12">
        <v>133144</v>
      </c>
      <c r="W12">
        <v>130993</v>
      </c>
      <c r="X12">
        <v>139335</v>
      </c>
    </row>
    <row r="13" spans="1:26" x14ac:dyDescent="0.2">
      <c r="A13" t="s">
        <v>147</v>
      </c>
      <c r="B13" t="s">
        <v>148</v>
      </c>
      <c r="C13">
        <v>145724</v>
      </c>
      <c r="D13">
        <v>171108</v>
      </c>
      <c r="E13">
        <v>159469</v>
      </c>
      <c r="F13">
        <v>157282</v>
      </c>
      <c r="G13">
        <v>173272</v>
      </c>
      <c r="H13">
        <v>206274</v>
      </c>
      <c r="I13">
        <v>236812</v>
      </c>
      <c r="J13">
        <v>279120</v>
      </c>
      <c r="K13">
        <v>316284</v>
      </c>
      <c r="L13">
        <v>386917</v>
      </c>
      <c r="M13">
        <v>293540</v>
      </c>
      <c r="N13">
        <v>388561</v>
      </c>
      <c r="O13">
        <v>485258</v>
      </c>
      <c r="P13">
        <v>483232</v>
      </c>
      <c r="Q13">
        <v>492422</v>
      </c>
      <c r="R13">
        <v>500677</v>
      </c>
      <c r="S13">
        <v>418141</v>
      </c>
      <c r="T13">
        <v>387600</v>
      </c>
      <c r="U13">
        <v>459380</v>
      </c>
      <c r="V13">
        <v>536866</v>
      </c>
      <c r="W13">
        <v>526410</v>
      </c>
      <c r="X13">
        <v>450372</v>
      </c>
    </row>
    <row r="14" spans="1:26" x14ac:dyDescent="0.2">
      <c r="A14" t="s">
        <v>149</v>
      </c>
      <c r="B14" t="s">
        <v>150</v>
      </c>
      <c r="C14">
        <v>311249</v>
      </c>
      <c r="D14">
        <v>357000</v>
      </c>
      <c r="E14">
        <v>321724</v>
      </c>
      <c r="F14">
        <v>290437</v>
      </c>
      <c r="G14">
        <v>293673</v>
      </c>
      <c r="H14">
        <v>327540</v>
      </c>
      <c r="I14">
        <v>358426</v>
      </c>
      <c r="J14">
        <v>404026</v>
      </c>
      <c r="K14">
        <v>433019</v>
      </c>
      <c r="L14">
        <v>457655</v>
      </c>
      <c r="M14">
        <v>391498</v>
      </c>
      <c r="N14">
        <v>447839</v>
      </c>
      <c r="O14">
        <v>494202</v>
      </c>
      <c r="P14">
        <v>527459</v>
      </c>
      <c r="Q14">
        <v>534757</v>
      </c>
      <c r="R14">
        <v>551758</v>
      </c>
      <c r="S14">
        <v>539805</v>
      </c>
      <c r="T14">
        <v>520001</v>
      </c>
      <c r="U14">
        <v>533696</v>
      </c>
      <c r="V14">
        <v>563438</v>
      </c>
      <c r="W14">
        <v>547954</v>
      </c>
      <c r="X14">
        <v>460493</v>
      </c>
    </row>
    <row r="15" spans="1:26" x14ac:dyDescent="0.2">
      <c r="A15" t="s">
        <v>151</v>
      </c>
      <c r="B15" t="s">
        <v>152</v>
      </c>
      <c r="C15">
        <v>75256</v>
      </c>
      <c r="D15">
        <v>80356</v>
      </c>
      <c r="E15">
        <v>75435</v>
      </c>
      <c r="F15">
        <v>78942</v>
      </c>
      <c r="G15">
        <v>80633</v>
      </c>
      <c r="H15">
        <v>89213</v>
      </c>
      <c r="I15">
        <v>98406</v>
      </c>
      <c r="J15">
        <v>107263</v>
      </c>
      <c r="K15">
        <v>121264</v>
      </c>
      <c r="L15">
        <v>121451</v>
      </c>
      <c r="M15">
        <v>81715</v>
      </c>
      <c r="N15">
        <v>112008</v>
      </c>
      <c r="O15">
        <v>133036</v>
      </c>
      <c r="P15">
        <v>146158</v>
      </c>
      <c r="Q15">
        <v>152661</v>
      </c>
      <c r="R15">
        <v>159812</v>
      </c>
      <c r="S15">
        <v>151894</v>
      </c>
      <c r="T15">
        <v>150398</v>
      </c>
      <c r="U15">
        <v>157867</v>
      </c>
      <c r="V15">
        <v>158833</v>
      </c>
      <c r="W15">
        <v>162752</v>
      </c>
      <c r="X15">
        <v>127918</v>
      </c>
    </row>
    <row r="16" spans="1:26" x14ac:dyDescent="0.2">
      <c r="A16" t="s">
        <v>153</v>
      </c>
      <c r="B16" t="s">
        <v>154</v>
      </c>
      <c r="C16">
        <v>80867</v>
      </c>
      <c r="D16">
        <v>89305</v>
      </c>
      <c r="E16">
        <v>88285</v>
      </c>
      <c r="F16">
        <v>84323</v>
      </c>
      <c r="G16">
        <v>89877</v>
      </c>
      <c r="H16">
        <v>103195</v>
      </c>
      <c r="I16">
        <v>115228</v>
      </c>
      <c r="J16">
        <v>129034</v>
      </c>
      <c r="K16">
        <v>145863</v>
      </c>
      <c r="L16">
        <v>161157</v>
      </c>
      <c r="M16">
        <v>149287</v>
      </c>
      <c r="N16">
        <v>164909</v>
      </c>
      <c r="O16">
        <v>174719</v>
      </c>
      <c r="P16">
        <v>180994</v>
      </c>
      <c r="Q16">
        <v>188093</v>
      </c>
      <c r="R16">
        <v>198398</v>
      </c>
      <c r="S16">
        <v>197318</v>
      </c>
      <c r="T16">
        <v>193258</v>
      </c>
      <c r="U16">
        <v>197190</v>
      </c>
      <c r="V16">
        <v>205513</v>
      </c>
      <c r="W16">
        <v>204976</v>
      </c>
      <c r="X16">
        <v>173974</v>
      </c>
    </row>
    <row r="17" spans="1:24" x14ac:dyDescent="0.2">
      <c r="A17" t="s">
        <v>155</v>
      </c>
      <c r="B17" t="s">
        <v>156</v>
      </c>
      <c r="C17">
        <v>33850</v>
      </c>
      <c r="D17">
        <v>33078</v>
      </c>
      <c r="E17">
        <v>31963</v>
      </c>
      <c r="F17">
        <v>33468</v>
      </c>
      <c r="G17">
        <v>32536</v>
      </c>
      <c r="H17">
        <v>34723</v>
      </c>
      <c r="I17">
        <v>38276</v>
      </c>
      <c r="J17">
        <v>45184</v>
      </c>
      <c r="K17">
        <v>49505</v>
      </c>
      <c r="L17">
        <v>52987</v>
      </c>
      <c r="M17">
        <v>45486</v>
      </c>
      <c r="N17">
        <v>50938</v>
      </c>
      <c r="O17">
        <v>50176</v>
      </c>
      <c r="P17">
        <v>53898</v>
      </c>
      <c r="Q17">
        <v>55268</v>
      </c>
      <c r="R17">
        <v>58246</v>
      </c>
      <c r="S17">
        <v>54917</v>
      </c>
      <c r="T17">
        <v>54781</v>
      </c>
      <c r="U17">
        <v>54357</v>
      </c>
      <c r="V17">
        <v>56835</v>
      </c>
      <c r="W17">
        <v>59146</v>
      </c>
      <c r="X17">
        <v>51693</v>
      </c>
    </row>
    <row r="18" spans="1:24" x14ac:dyDescent="0.2">
      <c r="A18" t="s">
        <v>157</v>
      </c>
      <c r="B18" t="s">
        <v>158</v>
      </c>
      <c r="C18">
        <v>306</v>
      </c>
      <c r="D18">
        <v>159</v>
      </c>
      <c r="E18">
        <v>142</v>
      </c>
      <c r="F18">
        <v>597</v>
      </c>
      <c r="G18">
        <v>629</v>
      </c>
      <c r="H18">
        <v>1598</v>
      </c>
      <c r="I18">
        <v>1330</v>
      </c>
      <c r="J18">
        <v>1499</v>
      </c>
      <c r="K18">
        <v>1547</v>
      </c>
      <c r="L18">
        <v>1465</v>
      </c>
      <c r="M18">
        <v>797</v>
      </c>
      <c r="N18">
        <v>411</v>
      </c>
      <c r="O18">
        <v>511</v>
      </c>
      <c r="P18">
        <v>552</v>
      </c>
      <c r="Q18">
        <v>461</v>
      </c>
      <c r="R18">
        <v>299</v>
      </c>
      <c r="S18">
        <v>261</v>
      </c>
      <c r="T18">
        <v>300</v>
      </c>
      <c r="U18">
        <v>210</v>
      </c>
      <c r="V18">
        <v>338</v>
      </c>
      <c r="W18">
        <v>491</v>
      </c>
      <c r="X18">
        <v>984</v>
      </c>
    </row>
    <row r="19" spans="1:24" x14ac:dyDescent="0.2">
      <c r="A19" t="s">
        <v>159</v>
      </c>
      <c r="B19" t="s">
        <v>160</v>
      </c>
      <c r="C19">
        <v>5294</v>
      </c>
      <c r="D19">
        <v>6063</v>
      </c>
      <c r="E19">
        <v>4906</v>
      </c>
      <c r="F19">
        <v>3370</v>
      </c>
      <c r="G19">
        <v>4799</v>
      </c>
      <c r="H19">
        <v>4470</v>
      </c>
      <c r="I19">
        <v>5582</v>
      </c>
      <c r="J19">
        <v>8817</v>
      </c>
      <c r="K19">
        <v>13406</v>
      </c>
      <c r="L19">
        <v>18813</v>
      </c>
      <c r="M19">
        <v>14101</v>
      </c>
      <c r="N19">
        <v>17896</v>
      </c>
      <c r="O19">
        <v>34739</v>
      </c>
      <c r="P19">
        <v>37289</v>
      </c>
      <c r="Q19">
        <v>33883</v>
      </c>
      <c r="R19">
        <v>22654</v>
      </c>
      <c r="S19">
        <v>21325</v>
      </c>
      <c r="T19">
        <v>20542</v>
      </c>
      <c r="U19">
        <v>21544</v>
      </c>
      <c r="V19">
        <v>21947</v>
      </c>
      <c r="W19">
        <v>19351</v>
      </c>
      <c r="X19">
        <v>24030</v>
      </c>
    </row>
    <row r="20" spans="1:24" x14ac:dyDescent="0.2">
      <c r="A20" t="s">
        <v>161</v>
      </c>
      <c r="B20" t="s">
        <v>103</v>
      </c>
      <c r="C20">
        <v>278001</v>
      </c>
      <c r="D20">
        <v>298023</v>
      </c>
      <c r="E20">
        <v>284035</v>
      </c>
      <c r="F20">
        <v>288059</v>
      </c>
      <c r="G20">
        <v>297740</v>
      </c>
      <c r="H20">
        <v>344536</v>
      </c>
      <c r="I20">
        <v>378487</v>
      </c>
      <c r="J20">
        <v>423086</v>
      </c>
      <c r="K20">
        <v>495664</v>
      </c>
      <c r="L20">
        <v>540791</v>
      </c>
      <c r="M20">
        <v>522461</v>
      </c>
      <c r="N20">
        <v>582041</v>
      </c>
      <c r="O20">
        <v>644665</v>
      </c>
      <c r="P20">
        <v>684823</v>
      </c>
      <c r="Q20">
        <v>719413</v>
      </c>
      <c r="R20">
        <v>757051</v>
      </c>
      <c r="S20">
        <v>768660</v>
      </c>
      <c r="T20">
        <v>780944</v>
      </c>
      <c r="U20">
        <v>833775</v>
      </c>
      <c r="V20">
        <v>861725</v>
      </c>
      <c r="W20">
        <v>876295</v>
      </c>
      <c r="X20">
        <v>705643</v>
      </c>
    </row>
    <row r="21" spans="1:24" x14ac:dyDescent="0.2">
      <c r="A21" t="s">
        <v>162</v>
      </c>
      <c r="B21" t="s">
        <v>163</v>
      </c>
      <c r="C21" t="s">
        <v>22</v>
      </c>
      <c r="D21" t="s">
        <v>22</v>
      </c>
      <c r="E21" t="s">
        <v>22</v>
      </c>
      <c r="F21" t="s">
        <v>22</v>
      </c>
      <c r="G21" t="s">
        <v>22</v>
      </c>
      <c r="H21" t="s">
        <v>22</v>
      </c>
      <c r="I21" t="s">
        <v>22</v>
      </c>
      <c r="J21" t="s">
        <v>22</v>
      </c>
      <c r="K21" t="s">
        <v>22</v>
      </c>
      <c r="L21" t="s">
        <v>22</v>
      </c>
      <c r="M21" t="s">
        <v>22</v>
      </c>
      <c r="N21" t="s">
        <v>22</v>
      </c>
      <c r="O21" t="s">
        <v>22</v>
      </c>
      <c r="P21" t="s">
        <v>22</v>
      </c>
      <c r="Q21" t="s">
        <v>22</v>
      </c>
      <c r="R21" t="s">
        <v>22</v>
      </c>
      <c r="S21" t="s">
        <v>22</v>
      </c>
      <c r="T21" t="s">
        <v>22</v>
      </c>
      <c r="U21" t="s">
        <v>22</v>
      </c>
      <c r="V21" t="s">
        <v>22</v>
      </c>
      <c r="W21" t="s">
        <v>22</v>
      </c>
      <c r="X21" t="s">
        <v>22</v>
      </c>
    </row>
    <row r="22" spans="1:24" x14ac:dyDescent="0.2">
      <c r="A22" t="s">
        <v>164</v>
      </c>
      <c r="B22" t="s">
        <v>165</v>
      </c>
      <c r="C22">
        <v>3656</v>
      </c>
      <c r="D22">
        <v>4423</v>
      </c>
      <c r="E22">
        <v>5191</v>
      </c>
      <c r="F22">
        <v>5368</v>
      </c>
      <c r="G22">
        <v>5073</v>
      </c>
      <c r="H22">
        <v>5181</v>
      </c>
      <c r="I22">
        <v>6652</v>
      </c>
      <c r="J22">
        <v>7106</v>
      </c>
      <c r="K22">
        <v>8899</v>
      </c>
      <c r="L22">
        <v>9362</v>
      </c>
      <c r="M22">
        <v>11573</v>
      </c>
      <c r="N22">
        <v>13111</v>
      </c>
      <c r="O22">
        <v>14739</v>
      </c>
      <c r="P22">
        <v>14944</v>
      </c>
      <c r="Q22">
        <v>15720</v>
      </c>
      <c r="R22">
        <v>17978</v>
      </c>
      <c r="S22">
        <v>19847</v>
      </c>
      <c r="T22">
        <v>21587</v>
      </c>
      <c r="U22">
        <v>23239</v>
      </c>
      <c r="V22">
        <v>28036</v>
      </c>
      <c r="W22">
        <v>27698</v>
      </c>
      <c r="X22">
        <v>13278</v>
      </c>
    </row>
    <row r="23" spans="1:24" x14ac:dyDescent="0.2">
      <c r="A23" t="s">
        <v>166</v>
      </c>
      <c r="B23" t="s">
        <v>167</v>
      </c>
      <c r="C23">
        <v>46302</v>
      </c>
      <c r="D23">
        <v>49462</v>
      </c>
      <c r="E23">
        <v>45965</v>
      </c>
      <c r="F23">
        <v>45954</v>
      </c>
      <c r="G23">
        <v>46701</v>
      </c>
      <c r="H23">
        <v>54419</v>
      </c>
      <c r="I23">
        <v>58377</v>
      </c>
      <c r="J23">
        <v>64026</v>
      </c>
      <c r="K23">
        <v>70837</v>
      </c>
      <c r="L23">
        <v>78237</v>
      </c>
      <c r="M23">
        <v>65806</v>
      </c>
      <c r="N23">
        <v>76357</v>
      </c>
      <c r="O23">
        <v>82930</v>
      </c>
      <c r="P23">
        <v>88238</v>
      </c>
      <c r="Q23">
        <v>89999</v>
      </c>
      <c r="R23">
        <v>90687</v>
      </c>
      <c r="S23">
        <v>84434</v>
      </c>
      <c r="T23">
        <v>81779</v>
      </c>
      <c r="U23">
        <v>86342</v>
      </c>
      <c r="V23">
        <v>93107</v>
      </c>
      <c r="W23">
        <v>91017</v>
      </c>
      <c r="X23">
        <v>56706</v>
      </c>
    </row>
    <row r="24" spans="1:24" x14ac:dyDescent="0.2">
      <c r="A24" t="s">
        <v>168</v>
      </c>
      <c r="B24" t="s">
        <v>169</v>
      </c>
      <c r="C24">
        <v>89146</v>
      </c>
      <c r="D24">
        <v>96872</v>
      </c>
      <c r="E24">
        <v>86408</v>
      </c>
      <c r="F24">
        <v>79625</v>
      </c>
      <c r="G24">
        <v>76983</v>
      </c>
      <c r="H24">
        <v>85648</v>
      </c>
      <c r="I24">
        <v>93423</v>
      </c>
      <c r="J24">
        <v>96148</v>
      </c>
      <c r="K24">
        <v>106918</v>
      </c>
      <c r="L24">
        <v>117030</v>
      </c>
      <c r="M24">
        <v>110757</v>
      </c>
      <c r="N24">
        <v>130315</v>
      </c>
      <c r="O24">
        <v>142197</v>
      </c>
      <c r="P24">
        <v>153921</v>
      </c>
      <c r="Q24">
        <v>170979</v>
      </c>
      <c r="R24">
        <v>180265</v>
      </c>
      <c r="S24">
        <v>192602</v>
      </c>
      <c r="T24">
        <v>192868</v>
      </c>
      <c r="U24">
        <v>196469</v>
      </c>
      <c r="V24">
        <v>200724</v>
      </c>
      <c r="W24">
        <v>199364</v>
      </c>
      <c r="X24">
        <v>72813</v>
      </c>
    </row>
    <row r="25" spans="1:24" x14ac:dyDescent="0.2">
      <c r="A25" t="s">
        <v>170</v>
      </c>
      <c r="B25" t="s">
        <v>171</v>
      </c>
      <c r="C25">
        <v>3974</v>
      </c>
      <c r="D25">
        <v>1993</v>
      </c>
      <c r="E25">
        <v>2608</v>
      </c>
      <c r="F25">
        <v>3128</v>
      </c>
      <c r="G25">
        <v>2377</v>
      </c>
      <c r="H25">
        <v>2253</v>
      </c>
      <c r="I25">
        <v>1489</v>
      </c>
      <c r="J25">
        <v>1856</v>
      </c>
      <c r="K25">
        <v>2774</v>
      </c>
      <c r="L25">
        <v>4072</v>
      </c>
      <c r="M25">
        <v>4260</v>
      </c>
      <c r="N25">
        <v>2951</v>
      </c>
      <c r="O25">
        <v>3187</v>
      </c>
      <c r="P25">
        <v>3234</v>
      </c>
      <c r="Q25">
        <v>2213</v>
      </c>
      <c r="R25">
        <v>2070</v>
      </c>
      <c r="S25">
        <v>2759</v>
      </c>
      <c r="T25">
        <v>1690</v>
      </c>
      <c r="U25">
        <v>2053</v>
      </c>
      <c r="V25">
        <v>2842</v>
      </c>
      <c r="W25">
        <v>3127</v>
      </c>
      <c r="X25">
        <v>2349</v>
      </c>
    </row>
    <row r="26" spans="1:24" x14ac:dyDescent="0.2">
      <c r="A26" t="s">
        <v>172</v>
      </c>
      <c r="B26" t="s">
        <v>173</v>
      </c>
      <c r="C26">
        <v>3052</v>
      </c>
      <c r="D26">
        <v>3631</v>
      </c>
      <c r="E26">
        <v>3424</v>
      </c>
      <c r="F26">
        <v>4415</v>
      </c>
      <c r="G26">
        <v>5974</v>
      </c>
      <c r="H26">
        <v>7314</v>
      </c>
      <c r="I26">
        <v>7566</v>
      </c>
      <c r="J26">
        <v>9445</v>
      </c>
      <c r="K26">
        <v>10867</v>
      </c>
      <c r="L26">
        <v>13491</v>
      </c>
      <c r="M26">
        <v>14594</v>
      </c>
      <c r="N26">
        <v>14854</v>
      </c>
      <c r="O26">
        <v>14673</v>
      </c>
      <c r="P26">
        <v>15978</v>
      </c>
      <c r="Q26">
        <v>15653</v>
      </c>
      <c r="R26">
        <v>16624</v>
      </c>
      <c r="S26">
        <v>15763</v>
      </c>
      <c r="T26">
        <v>16663</v>
      </c>
      <c r="U26">
        <v>18976</v>
      </c>
      <c r="V26">
        <v>19118</v>
      </c>
      <c r="W26">
        <v>18528</v>
      </c>
      <c r="X26">
        <v>20431</v>
      </c>
    </row>
    <row r="27" spans="1:24" x14ac:dyDescent="0.2">
      <c r="A27" t="s">
        <v>174</v>
      </c>
      <c r="B27" t="s">
        <v>175</v>
      </c>
      <c r="C27">
        <v>25998</v>
      </c>
      <c r="D27">
        <v>29192</v>
      </c>
      <c r="E27">
        <v>27500</v>
      </c>
      <c r="F27">
        <v>29903</v>
      </c>
      <c r="G27">
        <v>33499</v>
      </c>
      <c r="H27">
        <v>42767</v>
      </c>
      <c r="I27">
        <v>47405</v>
      </c>
      <c r="J27">
        <v>56522</v>
      </c>
      <c r="K27">
        <v>73980</v>
      </c>
      <c r="L27">
        <v>79897</v>
      </c>
      <c r="M27">
        <v>73844</v>
      </c>
      <c r="N27">
        <v>86512</v>
      </c>
      <c r="O27">
        <v>101077</v>
      </c>
      <c r="P27">
        <v>105419</v>
      </c>
      <c r="Q27">
        <v>109794</v>
      </c>
      <c r="R27">
        <v>119933</v>
      </c>
      <c r="S27">
        <v>114951</v>
      </c>
      <c r="T27">
        <v>114762</v>
      </c>
      <c r="U27">
        <v>128035</v>
      </c>
      <c r="V27">
        <v>132448</v>
      </c>
      <c r="W27">
        <v>136046</v>
      </c>
      <c r="X27">
        <v>144343</v>
      </c>
    </row>
    <row r="28" spans="1:24" x14ac:dyDescent="0.2">
      <c r="A28" t="s">
        <v>176</v>
      </c>
      <c r="B28" t="s">
        <v>177</v>
      </c>
      <c r="C28">
        <v>39913</v>
      </c>
      <c r="D28">
        <v>43476</v>
      </c>
      <c r="E28">
        <v>41005</v>
      </c>
      <c r="F28">
        <v>44815</v>
      </c>
      <c r="G28">
        <v>47308</v>
      </c>
      <c r="H28">
        <v>56943</v>
      </c>
      <c r="I28">
        <v>64466</v>
      </c>
      <c r="J28">
        <v>70999</v>
      </c>
      <c r="K28">
        <v>84498</v>
      </c>
      <c r="L28">
        <v>89672</v>
      </c>
      <c r="M28">
        <v>85730</v>
      </c>
      <c r="N28">
        <v>94968</v>
      </c>
      <c r="O28">
        <v>107053</v>
      </c>
      <c r="P28">
        <v>107869</v>
      </c>
      <c r="Q28">
        <v>113824</v>
      </c>
      <c r="R28">
        <v>116380</v>
      </c>
      <c r="S28">
        <v>111151</v>
      </c>
      <c r="T28">
        <v>112981</v>
      </c>
      <c r="U28">
        <v>118147</v>
      </c>
      <c r="V28">
        <v>114819</v>
      </c>
      <c r="W28">
        <v>115529</v>
      </c>
      <c r="X28">
        <v>113779</v>
      </c>
    </row>
    <row r="29" spans="1:24" x14ac:dyDescent="0.2">
      <c r="A29" t="s">
        <v>178</v>
      </c>
      <c r="B29" t="s">
        <v>179</v>
      </c>
      <c r="C29">
        <v>12320</v>
      </c>
      <c r="D29">
        <v>12250</v>
      </c>
      <c r="E29">
        <v>12862</v>
      </c>
      <c r="F29">
        <v>12487</v>
      </c>
      <c r="G29">
        <v>14099</v>
      </c>
      <c r="H29">
        <v>15009</v>
      </c>
      <c r="I29">
        <v>15568</v>
      </c>
      <c r="J29">
        <v>17242</v>
      </c>
      <c r="K29">
        <v>20339</v>
      </c>
      <c r="L29">
        <v>23892</v>
      </c>
      <c r="M29">
        <v>24925</v>
      </c>
      <c r="N29">
        <v>26556</v>
      </c>
      <c r="O29">
        <v>29376</v>
      </c>
      <c r="P29">
        <v>33522</v>
      </c>
      <c r="Q29">
        <v>36325</v>
      </c>
      <c r="R29">
        <v>38629</v>
      </c>
      <c r="S29">
        <v>41427</v>
      </c>
      <c r="T29">
        <v>43122</v>
      </c>
      <c r="U29">
        <v>47657</v>
      </c>
      <c r="V29">
        <v>49245</v>
      </c>
      <c r="W29">
        <v>54766</v>
      </c>
      <c r="X29">
        <v>56682</v>
      </c>
    </row>
    <row r="30" spans="1:24" x14ac:dyDescent="0.2">
      <c r="A30" t="s">
        <v>180</v>
      </c>
      <c r="B30" t="s">
        <v>181</v>
      </c>
      <c r="C30">
        <v>36415</v>
      </c>
      <c r="D30">
        <v>38217</v>
      </c>
      <c r="E30">
        <v>41250</v>
      </c>
      <c r="F30">
        <v>44625</v>
      </c>
      <c r="G30">
        <v>46171</v>
      </c>
      <c r="H30">
        <v>51609</v>
      </c>
      <c r="I30">
        <v>56846</v>
      </c>
      <c r="J30">
        <v>65990</v>
      </c>
      <c r="K30">
        <v>79366</v>
      </c>
      <c r="L30">
        <v>89975</v>
      </c>
      <c r="M30">
        <v>93508</v>
      </c>
      <c r="N30">
        <v>99595</v>
      </c>
      <c r="O30">
        <v>108423</v>
      </c>
      <c r="P30">
        <v>118451</v>
      </c>
      <c r="Q30">
        <v>122166</v>
      </c>
      <c r="R30">
        <v>132240</v>
      </c>
      <c r="S30">
        <v>141421</v>
      </c>
      <c r="T30">
        <v>153089</v>
      </c>
      <c r="U30">
        <v>167270</v>
      </c>
      <c r="V30">
        <v>176540</v>
      </c>
      <c r="W30">
        <v>185573</v>
      </c>
      <c r="X30">
        <v>183180</v>
      </c>
    </row>
    <row r="31" spans="1:24" x14ac:dyDescent="0.2">
      <c r="A31" t="s">
        <v>182</v>
      </c>
      <c r="B31" t="s">
        <v>183</v>
      </c>
      <c r="C31">
        <v>9007</v>
      </c>
      <c r="D31">
        <v>9351</v>
      </c>
      <c r="E31">
        <v>9631</v>
      </c>
      <c r="F31">
        <v>10089</v>
      </c>
      <c r="G31">
        <v>10522</v>
      </c>
      <c r="H31">
        <v>11409</v>
      </c>
      <c r="I31">
        <v>11114</v>
      </c>
      <c r="J31">
        <v>14532</v>
      </c>
      <c r="K31">
        <v>16265</v>
      </c>
      <c r="L31">
        <v>16080</v>
      </c>
      <c r="M31">
        <v>16926</v>
      </c>
      <c r="N31">
        <v>17612</v>
      </c>
      <c r="O31">
        <v>19538</v>
      </c>
      <c r="P31">
        <v>21098</v>
      </c>
      <c r="Q31">
        <v>20888</v>
      </c>
      <c r="R31">
        <v>22551</v>
      </c>
      <c r="S31">
        <v>24220</v>
      </c>
      <c r="T31">
        <v>23626</v>
      </c>
      <c r="U31">
        <v>25664</v>
      </c>
      <c r="V31">
        <v>22715</v>
      </c>
      <c r="W31">
        <v>22193</v>
      </c>
      <c r="X31">
        <v>20442</v>
      </c>
    </row>
    <row r="32" spans="1:24" x14ac:dyDescent="0.2">
      <c r="A32" t="s">
        <v>184</v>
      </c>
      <c r="B32" t="s">
        <v>185</v>
      </c>
      <c r="C32">
        <v>8218</v>
      </c>
      <c r="D32">
        <v>9156</v>
      </c>
      <c r="E32">
        <v>8191</v>
      </c>
      <c r="F32">
        <v>7653</v>
      </c>
      <c r="G32">
        <v>9033</v>
      </c>
      <c r="H32">
        <v>11985</v>
      </c>
      <c r="I32">
        <v>15582</v>
      </c>
      <c r="J32">
        <v>19222</v>
      </c>
      <c r="K32">
        <v>20921</v>
      </c>
      <c r="L32">
        <v>19084</v>
      </c>
      <c r="M32">
        <v>20538</v>
      </c>
      <c r="N32">
        <v>19210</v>
      </c>
      <c r="O32">
        <v>21470</v>
      </c>
      <c r="P32">
        <v>22148</v>
      </c>
      <c r="Q32">
        <v>21852</v>
      </c>
      <c r="R32">
        <v>19693</v>
      </c>
      <c r="S32">
        <v>20087</v>
      </c>
      <c r="T32">
        <v>18777</v>
      </c>
      <c r="U32">
        <v>19924</v>
      </c>
      <c r="V32">
        <v>22131</v>
      </c>
      <c r="W32">
        <v>22453</v>
      </c>
      <c r="X32">
        <v>21642</v>
      </c>
    </row>
    <row r="33" spans="1:24" x14ac:dyDescent="0.2">
      <c r="A33" t="s">
        <v>186</v>
      </c>
      <c r="B33" t="s">
        <v>187</v>
      </c>
      <c r="C33">
        <v>302540</v>
      </c>
      <c r="D33">
        <v>365612</v>
      </c>
      <c r="E33">
        <v>311364</v>
      </c>
      <c r="F33">
        <v>306391</v>
      </c>
      <c r="G33">
        <v>346931</v>
      </c>
      <c r="H33">
        <v>432839</v>
      </c>
      <c r="I33">
        <v>536294</v>
      </c>
      <c r="J33">
        <v>669919</v>
      </c>
      <c r="K33">
        <v>816938</v>
      </c>
      <c r="L33">
        <v>820244</v>
      </c>
      <c r="M33">
        <v>653222</v>
      </c>
      <c r="N33">
        <v>723223</v>
      </c>
      <c r="O33">
        <v>791469</v>
      </c>
      <c r="P33">
        <v>791679</v>
      </c>
      <c r="Q33">
        <v>811561</v>
      </c>
      <c r="R33">
        <v>845926</v>
      </c>
      <c r="S33">
        <v>825100</v>
      </c>
      <c r="T33">
        <v>857819</v>
      </c>
      <c r="U33">
        <v>997044</v>
      </c>
      <c r="V33">
        <v>1106417</v>
      </c>
      <c r="W33">
        <v>1124929</v>
      </c>
      <c r="X33">
        <v>957857</v>
      </c>
    </row>
    <row r="34" spans="1:24" x14ac:dyDescent="0.2">
      <c r="A34" t="s">
        <v>188</v>
      </c>
      <c r="B34" t="s">
        <v>189</v>
      </c>
      <c r="C34">
        <v>298294</v>
      </c>
      <c r="D34">
        <v>361217</v>
      </c>
      <c r="E34">
        <v>306851</v>
      </c>
      <c r="F34">
        <v>301822</v>
      </c>
      <c r="G34">
        <v>342260</v>
      </c>
      <c r="H34">
        <v>428105</v>
      </c>
      <c r="I34">
        <v>531498</v>
      </c>
      <c r="J34">
        <v>664850</v>
      </c>
      <c r="K34">
        <v>811719</v>
      </c>
      <c r="L34">
        <v>814880</v>
      </c>
      <c r="M34">
        <v>647483</v>
      </c>
      <c r="N34">
        <v>717292</v>
      </c>
      <c r="O34">
        <v>785365</v>
      </c>
      <c r="P34">
        <v>785377</v>
      </c>
      <c r="Q34">
        <v>804948</v>
      </c>
      <c r="R34">
        <v>839423</v>
      </c>
      <c r="S34">
        <v>818521</v>
      </c>
      <c r="T34">
        <v>851489</v>
      </c>
      <c r="U34">
        <v>990697</v>
      </c>
      <c r="V34">
        <v>1099476</v>
      </c>
      <c r="W34">
        <v>1117766</v>
      </c>
      <c r="X34">
        <v>951361</v>
      </c>
    </row>
    <row r="35" spans="1:24" x14ac:dyDescent="0.2">
      <c r="A35" t="s">
        <v>190</v>
      </c>
      <c r="B35" t="s">
        <v>191</v>
      </c>
      <c r="C35">
        <v>135317</v>
      </c>
      <c r="D35">
        <v>156067</v>
      </c>
      <c r="E35">
        <v>133212</v>
      </c>
      <c r="F35">
        <v>149414</v>
      </c>
      <c r="G35">
        <v>188380</v>
      </c>
      <c r="H35">
        <v>250900</v>
      </c>
      <c r="I35">
        <v>291418</v>
      </c>
      <c r="J35">
        <v>320975</v>
      </c>
      <c r="K35">
        <v>371794</v>
      </c>
      <c r="L35">
        <v>415225</v>
      </c>
      <c r="M35">
        <v>369172</v>
      </c>
      <c r="N35">
        <v>443028</v>
      </c>
      <c r="O35">
        <v>473625</v>
      </c>
      <c r="P35">
        <v>464813</v>
      </c>
      <c r="Q35">
        <v>476212</v>
      </c>
      <c r="R35">
        <v>482054</v>
      </c>
      <c r="S35">
        <v>454915</v>
      </c>
      <c r="T35">
        <v>467322</v>
      </c>
      <c r="U35">
        <v>561271</v>
      </c>
      <c r="V35">
        <v>585260</v>
      </c>
      <c r="W35">
        <v>569102</v>
      </c>
      <c r="X35">
        <v>495722</v>
      </c>
    </row>
    <row r="36" spans="1:24" x14ac:dyDescent="0.2">
      <c r="A36" t="s">
        <v>192</v>
      </c>
      <c r="B36" t="s">
        <v>193</v>
      </c>
      <c r="C36">
        <v>72155</v>
      </c>
      <c r="D36">
        <v>78359</v>
      </c>
      <c r="E36">
        <v>73845</v>
      </c>
      <c r="F36">
        <v>81829</v>
      </c>
      <c r="G36">
        <v>90587</v>
      </c>
      <c r="H36">
        <v>108603</v>
      </c>
      <c r="I36">
        <v>129903</v>
      </c>
      <c r="J36">
        <v>166787</v>
      </c>
      <c r="K36">
        <v>221834</v>
      </c>
      <c r="L36">
        <v>241026</v>
      </c>
      <c r="M36">
        <v>184350</v>
      </c>
      <c r="N36">
        <v>194741</v>
      </c>
      <c r="O36">
        <v>237076</v>
      </c>
      <c r="P36">
        <v>260168</v>
      </c>
      <c r="Q36">
        <v>278238</v>
      </c>
      <c r="R36">
        <v>304851</v>
      </c>
      <c r="S36">
        <v>312008</v>
      </c>
      <c r="T36">
        <v>326553</v>
      </c>
      <c r="U36">
        <v>355337</v>
      </c>
      <c r="V36">
        <v>412496</v>
      </c>
      <c r="W36">
        <v>424433</v>
      </c>
      <c r="X36">
        <v>383260</v>
      </c>
    </row>
    <row r="37" spans="1:24" x14ac:dyDescent="0.2">
      <c r="A37" t="s">
        <v>194</v>
      </c>
      <c r="B37" t="s">
        <v>195</v>
      </c>
      <c r="C37">
        <v>89586</v>
      </c>
      <c r="D37">
        <v>125521</v>
      </c>
      <c r="E37">
        <v>98484</v>
      </c>
      <c r="F37">
        <v>69529</v>
      </c>
      <c r="G37">
        <v>62210</v>
      </c>
      <c r="H37">
        <v>67436</v>
      </c>
      <c r="I37">
        <v>108992</v>
      </c>
      <c r="J37">
        <v>175862</v>
      </c>
      <c r="K37">
        <v>216642</v>
      </c>
      <c r="L37">
        <v>157056</v>
      </c>
      <c r="M37">
        <v>93180</v>
      </c>
      <c r="N37">
        <v>78825</v>
      </c>
      <c r="O37">
        <v>73817</v>
      </c>
      <c r="P37">
        <v>59922</v>
      </c>
      <c r="Q37">
        <v>50124</v>
      </c>
      <c r="R37">
        <v>52204</v>
      </c>
      <c r="S37">
        <v>51378</v>
      </c>
      <c r="T37">
        <v>57507</v>
      </c>
      <c r="U37">
        <v>73705</v>
      </c>
      <c r="V37">
        <v>101088</v>
      </c>
      <c r="W37">
        <v>123357</v>
      </c>
      <c r="X37">
        <v>72123</v>
      </c>
    </row>
    <row r="38" spans="1:24" x14ac:dyDescent="0.2">
      <c r="A38" t="s">
        <v>196</v>
      </c>
      <c r="B38" t="s">
        <v>197</v>
      </c>
      <c r="C38">
        <v>1236</v>
      </c>
      <c r="D38">
        <v>1270</v>
      </c>
      <c r="E38">
        <v>1311</v>
      </c>
      <c r="F38">
        <v>1050</v>
      </c>
      <c r="G38">
        <v>1083</v>
      </c>
      <c r="H38">
        <v>1165</v>
      </c>
      <c r="I38">
        <v>1185</v>
      </c>
      <c r="J38">
        <v>1226</v>
      </c>
      <c r="K38">
        <v>1449</v>
      </c>
      <c r="L38">
        <v>1572</v>
      </c>
      <c r="M38">
        <v>781</v>
      </c>
      <c r="N38">
        <v>699</v>
      </c>
      <c r="O38">
        <v>846</v>
      </c>
      <c r="P38">
        <v>474</v>
      </c>
      <c r="Q38">
        <v>374</v>
      </c>
      <c r="R38">
        <v>315</v>
      </c>
      <c r="S38">
        <v>219</v>
      </c>
      <c r="T38">
        <v>108</v>
      </c>
      <c r="U38">
        <v>385</v>
      </c>
      <c r="V38">
        <v>632</v>
      </c>
      <c r="W38">
        <v>873</v>
      </c>
      <c r="X38">
        <v>255</v>
      </c>
    </row>
    <row r="39" spans="1:24" x14ac:dyDescent="0.2">
      <c r="A39" t="s">
        <v>198</v>
      </c>
      <c r="B39" t="s">
        <v>199</v>
      </c>
      <c r="C39">
        <v>4246</v>
      </c>
      <c r="D39">
        <v>4395</v>
      </c>
      <c r="E39">
        <v>4512</v>
      </c>
      <c r="F39">
        <v>4570</v>
      </c>
      <c r="G39">
        <v>4671</v>
      </c>
      <c r="H39">
        <v>4734</v>
      </c>
      <c r="I39">
        <v>4796</v>
      </c>
      <c r="J39">
        <v>5069</v>
      </c>
      <c r="K39">
        <v>5219</v>
      </c>
      <c r="L39">
        <v>5364</v>
      </c>
      <c r="M39">
        <v>5740</v>
      </c>
      <c r="N39">
        <v>5931</v>
      </c>
      <c r="O39">
        <v>6105</v>
      </c>
      <c r="P39">
        <v>6302</v>
      </c>
      <c r="Q39">
        <v>6613</v>
      </c>
      <c r="R39">
        <v>6503</v>
      </c>
      <c r="S39">
        <v>6578</v>
      </c>
      <c r="T39">
        <v>6329</v>
      </c>
      <c r="U39">
        <v>6347</v>
      </c>
      <c r="V39">
        <v>6941</v>
      </c>
      <c r="W39">
        <v>7163</v>
      </c>
      <c r="X39">
        <v>6497</v>
      </c>
    </row>
    <row r="40" spans="1:24" x14ac:dyDescent="0.2">
      <c r="A40" t="s">
        <v>200</v>
      </c>
      <c r="B40" t="s">
        <v>201</v>
      </c>
      <c r="C40">
        <v>34384</v>
      </c>
      <c r="D40">
        <v>37545</v>
      </c>
      <c r="E40">
        <v>41410</v>
      </c>
      <c r="F40">
        <v>53019</v>
      </c>
      <c r="G40">
        <v>62031</v>
      </c>
      <c r="H40">
        <v>60145</v>
      </c>
      <c r="I40">
        <v>65356</v>
      </c>
      <c r="J40">
        <v>70308</v>
      </c>
      <c r="K40">
        <v>70182</v>
      </c>
      <c r="L40">
        <v>84547</v>
      </c>
      <c r="M40">
        <v>85155</v>
      </c>
      <c r="N40">
        <v>91915</v>
      </c>
      <c r="O40">
        <v>101654</v>
      </c>
      <c r="P40">
        <v>112065</v>
      </c>
      <c r="Q40">
        <v>125788</v>
      </c>
      <c r="R40">
        <v>140588</v>
      </c>
      <c r="S40">
        <v>132869</v>
      </c>
      <c r="T40">
        <v>141132</v>
      </c>
      <c r="U40">
        <v>160522</v>
      </c>
      <c r="V40">
        <v>148587</v>
      </c>
      <c r="W40">
        <v>159162</v>
      </c>
      <c r="X40">
        <v>166344</v>
      </c>
    </row>
    <row r="41" spans="1:24" x14ac:dyDescent="0.2">
      <c r="A41" t="s">
        <v>202</v>
      </c>
      <c r="B41" s="75" t="s">
        <v>82</v>
      </c>
      <c r="C41">
        <v>1600061</v>
      </c>
      <c r="D41">
        <v>1888038</v>
      </c>
      <c r="E41">
        <v>1762222</v>
      </c>
      <c r="F41">
        <v>1801615</v>
      </c>
      <c r="G41">
        <v>1959436</v>
      </c>
      <c r="H41">
        <v>2296994</v>
      </c>
      <c r="I41">
        <v>2642385</v>
      </c>
      <c r="J41">
        <v>3020864</v>
      </c>
      <c r="K41">
        <v>3284485</v>
      </c>
      <c r="L41">
        <v>3450900</v>
      </c>
      <c r="M41">
        <v>2710899</v>
      </c>
      <c r="N41">
        <v>3119466</v>
      </c>
      <c r="O41">
        <v>3491977</v>
      </c>
      <c r="P41">
        <v>3569312</v>
      </c>
      <c r="Q41">
        <v>3589927</v>
      </c>
      <c r="R41">
        <v>3749116</v>
      </c>
      <c r="S41">
        <v>3646898</v>
      </c>
      <c r="T41">
        <v>3634858</v>
      </c>
      <c r="U41">
        <v>3910050</v>
      </c>
      <c r="V41">
        <v>4231878</v>
      </c>
      <c r="W41">
        <v>4284604</v>
      </c>
      <c r="X41">
        <v>3874737</v>
      </c>
    </row>
    <row r="42" spans="1:24" x14ac:dyDescent="0.2">
      <c r="A42" t="s">
        <v>203</v>
      </c>
      <c r="B42" t="s">
        <v>204</v>
      </c>
      <c r="C42">
        <v>1232335</v>
      </c>
      <c r="D42">
        <v>1452650</v>
      </c>
      <c r="E42">
        <v>1375739</v>
      </c>
      <c r="F42">
        <v>1406762</v>
      </c>
      <c r="G42">
        <v>1524429</v>
      </c>
      <c r="H42">
        <v>1778958</v>
      </c>
      <c r="I42">
        <v>2008045</v>
      </c>
      <c r="J42">
        <v>2227523</v>
      </c>
      <c r="K42">
        <v>2371811</v>
      </c>
      <c r="L42">
        <v>2561936</v>
      </c>
      <c r="M42">
        <v>1987563</v>
      </c>
      <c r="N42">
        <v>2375407</v>
      </c>
      <c r="O42">
        <v>2698074</v>
      </c>
      <c r="P42">
        <v>2773359</v>
      </c>
      <c r="Q42">
        <v>2759982</v>
      </c>
      <c r="R42">
        <v>2876566</v>
      </c>
      <c r="S42">
        <v>2771462</v>
      </c>
      <c r="T42">
        <v>2719812</v>
      </c>
      <c r="U42">
        <v>2903517</v>
      </c>
      <c r="V42">
        <v>3119588</v>
      </c>
      <c r="W42">
        <v>3104708</v>
      </c>
      <c r="X42">
        <v>2811125</v>
      </c>
    </row>
    <row r="43" spans="1:24" x14ac:dyDescent="0.2">
      <c r="A43" t="s">
        <v>205</v>
      </c>
      <c r="B43" t="s">
        <v>102</v>
      </c>
      <c r="C43">
        <v>1035592</v>
      </c>
      <c r="D43">
        <v>1231722</v>
      </c>
      <c r="E43">
        <v>1153701</v>
      </c>
      <c r="F43">
        <v>1173281</v>
      </c>
      <c r="G43">
        <v>1272089</v>
      </c>
      <c r="H43">
        <v>1488349</v>
      </c>
      <c r="I43">
        <v>1695820</v>
      </c>
      <c r="J43">
        <v>1878194</v>
      </c>
      <c r="K43">
        <v>1986347</v>
      </c>
      <c r="L43">
        <v>2141287</v>
      </c>
      <c r="M43">
        <v>1580025</v>
      </c>
      <c r="N43">
        <v>1938950</v>
      </c>
      <c r="O43">
        <v>2239886</v>
      </c>
      <c r="P43">
        <v>2303749</v>
      </c>
      <c r="Q43">
        <v>2294247</v>
      </c>
      <c r="R43">
        <v>2385480</v>
      </c>
      <c r="S43">
        <v>2273249</v>
      </c>
      <c r="T43">
        <v>2207195</v>
      </c>
      <c r="U43">
        <v>2356345</v>
      </c>
      <c r="V43">
        <v>2555662</v>
      </c>
      <c r="W43">
        <v>2513587</v>
      </c>
      <c r="X43">
        <v>2350825</v>
      </c>
    </row>
    <row r="44" spans="1:24" x14ac:dyDescent="0.2">
      <c r="A44" t="s">
        <v>111</v>
      </c>
      <c r="B44" t="s">
        <v>144</v>
      </c>
      <c r="C44">
        <v>1029538</v>
      </c>
      <c r="D44">
        <v>1225780</v>
      </c>
      <c r="E44">
        <v>1149319</v>
      </c>
      <c r="F44">
        <v>1170318</v>
      </c>
      <c r="G44">
        <v>1268332</v>
      </c>
      <c r="H44">
        <v>1484126</v>
      </c>
      <c r="I44">
        <v>1691201</v>
      </c>
      <c r="J44">
        <v>1872316</v>
      </c>
      <c r="K44">
        <v>1977283</v>
      </c>
      <c r="L44">
        <v>2127790</v>
      </c>
      <c r="M44">
        <v>1569630</v>
      </c>
      <c r="N44">
        <v>1924446</v>
      </c>
      <c r="O44">
        <v>2221911</v>
      </c>
      <c r="P44">
        <v>2284535</v>
      </c>
      <c r="Q44">
        <v>2276499</v>
      </c>
      <c r="R44">
        <v>2370016</v>
      </c>
      <c r="S44">
        <v>2260659</v>
      </c>
      <c r="T44">
        <v>2189041</v>
      </c>
      <c r="U44">
        <v>2343660</v>
      </c>
      <c r="V44">
        <v>2544465</v>
      </c>
      <c r="W44">
        <v>2501636</v>
      </c>
      <c r="X44">
        <v>2289160</v>
      </c>
    </row>
    <row r="45" spans="1:24" x14ac:dyDescent="0.2">
      <c r="A45" t="s">
        <v>206</v>
      </c>
      <c r="B45" t="s">
        <v>146</v>
      </c>
      <c r="C45">
        <v>44081</v>
      </c>
      <c r="D45">
        <v>46489</v>
      </c>
      <c r="E45">
        <v>47218</v>
      </c>
      <c r="F45">
        <v>50318</v>
      </c>
      <c r="G45">
        <v>56521</v>
      </c>
      <c r="H45">
        <v>62999</v>
      </c>
      <c r="I45">
        <v>69072</v>
      </c>
      <c r="J45">
        <v>76081</v>
      </c>
      <c r="K45">
        <v>82974</v>
      </c>
      <c r="L45">
        <v>90439</v>
      </c>
      <c r="M45">
        <v>82861</v>
      </c>
      <c r="N45">
        <v>92492</v>
      </c>
      <c r="O45">
        <v>108257</v>
      </c>
      <c r="P45">
        <v>111127</v>
      </c>
      <c r="Q45">
        <v>116003</v>
      </c>
      <c r="R45">
        <v>126805</v>
      </c>
      <c r="S45">
        <v>128762</v>
      </c>
      <c r="T45">
        <v>131010</v>
      </c>
      <c r="U45">
        <v>138825</v>
      </c>
      <c r="V45">
        <v>148257</v>
      </c>
      <c r="W45">
        <v>151559</v>
      </c>
      <c r="X45">
        <v>155449</v>
      </c>
    </row>
    <row r="46" spans="1:24" x14ac:dyDescent="0.2">
      <c r="A46" t="s">
        <v>207</v>
      </c>
      <c r="B46" t="s">
        <v>148</v>
      </c>
      <c r="C46">
        <v>224140</v>
      </c>
      <c r="D46">
        <v>303768</v>
      </c>
      <c r="E46">
        <v>279193</v>
      </c>
      <c r="F46">
        <v>272761</v>
      </c>
      <c r="G46">
        <v>320045</v>
      </c>
      <c r="H46">
        <v>420399</v>
      </c>
      <c r="I46">
        <v>533686</v>
      </c>
      <c r="J46">
        <v>613242</v>
      </c>
      <c r="K46">
        <v>648412</v>
      </c>
      <c r="L46">
        <v>798796</v>
      </c>
      <c r="M46">
        <v>469641</v>
      </c>
      <c r="N46">
        <v>610268</v>
      </c>
      <c r="O46">
        <v>765553</v>
      </c>
      <c r="P46">
        <v>734803</v>
      </c>
      <c r="Q46">
        <v>686673</v>
      </c>
      <c r="R46">
        <v>675567</v>
      </c>
      <c r="S46">
        <v>492483</v>
      </c>
      <c r="T46">
        <v>441793</v>
      </c>
      <c r="U46">
        <v>508645</v>
      </c>
      <c r="V46">
        <v>580206</v>
      </c>
      <c r="W46">
        <v>525562</v>
      </c>
      <c r="X46">
        <v>430058</v>
      </c>
    </row>
    <row r="47" spans="1:24" x14ac:dyDescent="0.2">
      <c r="A47" t="s">
        <v>208</v>
      </c>
      <c r="B47" t="s">
        <v>150</v>
      </c>
      <c r="C47">
        <v>296095</v>
      </c>
      <c r="D47">
        <v>347706</v>
      </c>
      <c r="E47">
        <v>299150</v>
      </c>
      <c r="F47">
        <v>284923</v>
      </c>
      <c r="G47">
        <v>297643</v>
      </c>
      <c r="H47">
        <v>346116</v>
      </c>
      <c r="I47">
        <v>382833</v>
      </c>
      <c r="J47">
        <v>422611</v>
      </c>
      <c r="K47">
        <v>449117</v>
      </c>
      <c r="L47">
        <v>458698</v>
      </c>
      <c r="M47">
        <v>374054</v>
      </c>
      <c r="N47">
        <v>450406</v>
      </c>
      <c r="O47">
        <v>513430</v>
      </c>
      <c r="P47">
        <v>551777</v>
      </c>
      <c r="Q47">
        <v>558971</v>
      </c>
      <c r="R47">
        <v>598759</v>
      </c>
      <c r="S47">
        <v>607160</v>
      </c>
      <c r="T47">
        <v>593614</v>
      </c>
      <c r="U47">
        <v>642864</v>
      </c>
      <c r="V47">
        <v>694229</v>
      </c>
      <c r="W47">
        <v>679126</v>
      </c>
      <c r="X47">
        <v>648503</v>
      </c>
    </row>
    <row r="48" spans="1:24" x14ac:dyDescent="0.2">
      <c r="A48" t="s">
        <v>209</v>
      </c>
      <c r="B48" t="s">
        <v>152</v>
      </c>
      <c r="C48">
        <v>178242</v>
      </c>
      <c r="D48">
        <v>194954</v>
      </c>
      <c r="E48">
        <v>188746</v>
      </c>
      <c r="F48">
        <v>202777</v>
      </c>
      <c r="G48">
        <v>209172</v>
      </c>
      <c r="H48">
        <v>227332</v>
      </c>
      <c r="I48">
        <v>238715</v>
      </c>
      <c r="J48">
        <v>255962</v>
      </c>
      <c r="K48">
        <v>258497</v>
      </c>
      <c r="L48">
        <v>233204</v>
      </c>
      <c r="M48">
        <v>159188</v>
      </c>
      <c r="N48">
        <v>225641</v>
      </c>
      <c r="O48">
        <v>255226</v>
      </c>
      <c r="P48">
        <v>298498</v>
      </c>
      <c r="Q48">
        <v>309573</v>
      </c>
      <c r="R48">
        <v>329498</v>
      </c>
      <c r="S48">
        <v>350049</v>
      </c>
      <c r="T48">
        <v>350847</v>
      </c>
      <c r="U48">
        <v>359118</v>
      </c>
      <c r="V48">
        <v>372009</v>
      </c>
      <c r="W48">
        <v>376016</v>
      </c>
      <c r="X48">
        <v>311305</v>
      </c>
    </row>
    <row r="49" spans="1:24" x14ac:dyDescent="0.2">
      <c r="A49" t="s">
        <v>210</v>
      </c>
      <c r="B49" t="s">
        <v>154</v>
      </c>
      <c r="C49">
        <v>243650</v>
      </c>
      <c r="D49">
        <v>284634</v>
      </c>
      <c r="E49">
        <v>287054</v>
      </c>
      <c r="F49">
        <v>311331</v>
      </c>
      <c r="G49">
        <v>338383</v>
      </c>
      <c r="H49">
        <v>378112</v>
      </c>
      <c r="I49">
        <v>412734</v>
      </c>
      <c r="J49">
        <v>447647</v>
      </c>
      <c r="K49">
        <v>479758</v>
      </c>
      <c r="L49">
        <v>485679</v>
      </c>
      <c r="M49">
        <v>429853</v>
      </c>
      <c r="N49">
        <v>485121</v>
      </c>
      <c r="O49">
        <v>515868</v>
      </c>
      <c r="P49">
        <v>518821</v>
      </c>
      <c r="Q49">
        <v>532876</v>
      </c>
      <c r="R49">
        <v>558700</v>
      </c>
      <c r="S49">
        <v>596417</v>
      </c>
      <c r="T49">
        <v>584900</v>
      </c>
      <c r="U49">
        <v>603470</v>
      </c>
      <c r="V49">
        <v>647659</v>
      </c>
      <c r="W49">
        <v>655517</v>
      </c>
      <c r="X49">
        <v>641055</v>
      </c>
    </row>
    <row r="50" spans="1:24" x14ac:dyDescent="0.2">
      <c r="A50" t="s">
        <v>211</v>
      </c>
      <c r="B50" t="s">
        <v>156</v>
      </c>
      <c r="C50">
        <v>43331</v>
      </c>
      <c r="D50">
        <v>48229</v>
      </c>
      <c r="E50">
        <v>47958</v>
      </c>
      <c r="F50">
        <v>48209</v>
      </c>
      <c r="G50">
        <v>46567</v>
      </c>
      <c r="H50">
        <v>49169</v>
      </c>
      <c r="I50">
        <v>54161</v>
      </c>
      <c r="J50">
        <v>56773</v>
      </c>
      <c r="K50">
        <v>58524</v>
      </c>
      <c r="L50">
        <v>60974</v>
      </c>
      <c r="M50">
        <v>54034</v>
      </c>
      <c r="N50">
        <v>60519</v>
      </c>
      <c r="O50">
        <v>63578</v>
      </c>
      <c r="P50">
        <v>69508</v>
      </c>
      <c r="Q50">
        <v>72402</v>
      </c>
      <c r="R50">
        <v>80688</v>
      </c>
      <c r="S50">
        <v>85789</v>
      </c>
      <c r="T50">
        <v>86876</v>
      </c>
      <c r="U50">
        <v>90739</v>
      </c>
      <c r="V50">
        <v>102104</v>
      </c>
      <c r="W50">
        <v>113855</v>
      </c>
      <c r="X50">
        <v>102790</v>
      </c>
    </row>
    <row r="51" spans="1:24" x14ac:dyDescent="0.2">
      <c r="A51" t="s">
        <v>212</v>
      </c>
      <c r="B51" t="s">
        <v>160</v>
      </c>
      <c r="C51">
        <v>6054</v>
      </c>
      <c r="D51">
        <v>5942</v>
      </c>
      <c r="E51">
        <v>4381</v>
      </c>
      <c r="F51">
        <v>2963</v>
      </c>
      <c r="G51">
        <v>3757</v>
      </c>
      <c r="H51">
        <v>4223</v>
      </c>
      <c r="I51">
        <v>4618</v>
      </c>
      <c r="J51">
        <v>5878</v>
      </c>
      <c r="K51">
        <v>9064</v>
      </c>
      <c r="L51">
        <v>13497</v>
      </c>
      <c r="M51">
        <v>10395</v>
      </c>
      <c r="N51">
        <v>14504</v>
      </c>
      <c r="O51">
        <v>17975</v>
      </c>
      <c r="P51">
        <v>19214</v>
      </c>
      <c r="Q51">
        <v>17748</v>
      </c>
      <c r="R51">
        <v>15464</v>
      </c>
      <c r="S51">
        <v>12590</v>
      </c>
      <c r="T51">
        <v>18154</v>
      </c>
      <c r="U51">
        <v>12685</v>
      </c>
      <c r="V51">
        <v>11197</v>
      </c>
      <c r="W51">
        <v>11952</v>
      </c>
      <c r="X51">
        <v>61665</v>
      </c>
    </row>
    <row r="52" spans="1:24" x14ac:dyDescent="0.2">
      <c r="A52" t="s">
        <v>213</v>
      </c>
      <c r="B52" t="s">
        <v>103</v>
      </c>
      <c r="C52">
        <v>196742</v>
      </c>
      <c r="D52">
        <v>220927</v>
      </c>
      <c r="E52">
        <v>222039</v>
      </c>
      <c r="F52">
        <v>233480</v>
      </c>
      <c r="G52">
        <v>252340</v>
      </c>
      <c r="H52">
        <v>290609</v>
      </c>
      <c r="I52">
        <v>312225</v>
      </c>
      <c r="J52">
        <v>349329</v>
      </c>
      <c r="K52">
        <v>385464</v>
      </c>
      <c r="L52">
        <v>420650</v>
      </c>
      <c r="M52">
        <v>407538</v>
      </c>
      <c r="N52">
        <v>436456</v>
      </c>
      <c r="O52">
        <v>458188</v>
      </c>
      <c r="P52">
        <v>469610</v>
      </c>
      <c r="Q52">
        <v>465736</v>
      </c>
      <c r="R52">
        <v>491086</v>
      </c>
      <c r="S52">
        <v>498213</v>
      </c>
      <c r="T52">
        <v>512617</v>
      </c>
      <c r="U52">
        <v>547172</v>
      </c>
      <c r="V52">
        <v>563926</v>
      </c>
      <c r="W52">
        <v>591121</v>
      </c>
      <c r="X52">
        <v>460301</v>
      </c>
    </row>
    <row r="53" spans="1:24" x14ac:dyDescent="0.2">
      <c r="A53" t="s">
        <v>214</v>
      </c>
      <c r="B53" t="s">
        <v>163</v>
      </c>
      <c r="C53" t="s">
        <v>22</v>
      </c>
      <c r="D53" t="s">
        <v>22</v>
      </c>
      <c r="E53" t="s">
        <v>22</v>
      </c>
      <c r="F53" t="s">
        <v>22</v>
      </c>
      <c r="G53" t="s">
        <v>22</v>
      </c>
      <c r="H53" t="s">
        <v>22</v>
      </c>
      <c r="I53" t="s">
        <v>22</v>
      </c>
      <c r="J53" t="s">
        <v>22</v>
      </c>
      <c r="K53" t="s">
        <v>22</v>
      </c>
      <c r="L53" t="s">
        <v>22</v>
      </c>
      <c r="M53" t="s">
        <v>22</v>
      </c>
      <c r="N53" t="s">
        <v>22</v>
      </c>
      <c r="O53" t="s">
        <v>22</v>
      </c>
      <c r="P53" t="s">
        <v>22</v>
      </c>
      <c r="Q53" t="s">
        <v>22</v>
      </c>
      <c r="R53" t="s">
        <v>22</v>
      </c>
      <c r="S53" t="s">
        <v>22</v>
      </c>
      <c r="T53" t="s">
        <v>22</v>
      </c>
      <c r="U53" t="s">
        <v>22</v>
      </c>
      <c r="V53" t="s">
        <v>22</v>
      </c>
      <c r="W53" t="s">
        <v>22</v>
      </c>
      <c r="X53" t="s">
        <v>22</v>
      </c>
    </row>
    <row r="54" spans="1:24" x14ac:dyDescent="0.2">
      <c r="A54" t="s">
        <v>215</v>
      </c>
      <c r="B54" t="s">
        <v>165</v>
      </c>
      <c r="C54">
        <v>1193</v>
      </c>
      <c r="D54">
        <v>2316</v>
      </c>
      <c r="E54">
        <v>1821</v>
      </c>
      <c r="F54">
        <v>2016</v>
      </c>
      <c r="G54">
        <v>2043</v>
      </c>
      <c r="H54">
        <v>2181</v>
      </c>
      <c r="I54">
        <v>2730</v>
      </c>
      <c r="J54">
        <v>4091</v>
      </c>
      <c r="K54">
        <v>4590</v>
      </c>
      <c r="L54">
        <v>5128</v>
      </c>
      <c r="M54">
        <v>5257</v>
      </c>
      <c r="N54">
        <v>5857</v>
      </c>
      <c r="O54">
        <v>7168</v>
      </c>
      <c r="P54">
        <v>7078</v>
      </c>
      <c r="Q54">
        <v>6674</v>
      </c>
      <c r="R54">
        <v>6732</v>
      </c>
      <c r="S54">
        <v>8084</v>
      </c>
      <c r="T54">
        <v>7595</v>
      </c>
      <c r="U54">
        <v>6796</v>
      </c>
      <c r="V54">
        <v>7354</v>
      </c>
      <c r="W54">
        <v>8866</v>
      </c>
      <c r="X54">
        <v>6090</v>
      </c>
    </row>
    <row r="55" spans="1:24" x14ac:dyDescent="0.2">
      <c r="A55" t="s">
        <v>216</v>
      </c>
      <c r="B55" t="s">
        <v>167</v>
      </c>
      <c r="C55">
        <v>49892</v>
      </c>
      <c r="D55">
        <v>58526</v>
      </c>
      <c r="E55">
        <v>56571</v>
      </c>
      <c r="F55">
        <v>55398</v>
      </c>
      <c r="G55">
        <v>61084</v>
      </c>
      <c r="H55">
        <v>71954</v>
      </c>
      <c r="I55">
        <v>78796</v>
      </c>
      <c r="J55">
        <v>82348</v>
      </c>
      <c r="K55">
        <v>86097</v>
      </c>
      <c r="L55">
        <v>92837</v>
      </c>
      <c r="M55">
        <v>75784</v>
      </c>
      <c r="N55">
        <v>88394</v>
      </c>
      <c r="O55">
        <v>95027</v>
      </c>
      <c r="P55">
        <v>99323</v>
      </c>
      <c r="Q55">
        <v>94434</v>
      </c>
      <c r="R55">
        <v>99810</v>
      </c>
      <c r="S55">
        <v>99557</v>
      </c>
      <c r="T55">
        <v>92391</v>
      </c>
      <c r="U55">
        <v>96515</v>
      </c>
      <c r="V55">
        <v>110441</v>
      </c>
      <c r="W55">
        <v>112798</v>
      </c>
      <c r="X55">
        <v>72411</v>
      </c>
    </row>
    <row r="56" spans="1:24" x14ac:dyDescent="0.2">
      <c r="A56" t="s">
        <v>217</v>
      </c>
      <c r="B56" t="s">
        <v>169</v>
      </c>
      <c r="C56">
        <v>58864</v>
      </c>
      <c r="D56">
        <v>64174</v>
      </c>
      <c r="E56">
        <v>60525</v>
      </c>
      <c r="F56">
        <v>59017</v>
      </c>
      <c r="G56">
        <v>61244</v>
      </c>
      <c r="H56">
        <v>70332</v>
      </c>
      <c r="I56">
        <v>74112</v>
      </c>
      <c r="J56">
        <v>78375</v>
      </c>
      <c r="K56">
        <v>82606</v>
      </c>
      <c r="L56">
        <v>84317</v>
      </c>
      <c r="M56">
        <v>82512</v>
      </c>
      <c r="N56">
        <v>85166</v>
      </c>
      <c r="O56">
        <v>86623</v>
      </c>
      <c r="P56">
        <v>90340</v>
      </c>
      <c r="Q56">
        <v>91119</v>
      </c>
      <c r="R56">
        <v>96248</v>
      </c>
      <c r="S56">
        <v>102664</v>
      </c>
      <c r="T56">
        <v>109155</v>
      </c>
      <c r="U56">
        <v>117931</v>
      </c>
      <c r="V56">
        <v>126139</v>
      </c>
      <c r="W56">
        <v>133285</v>
      </c>
      <c r="X56">
        <v>35808</v>
      </c>
    </row>
    <row r="57" spans="1:24" x14ac:dyDescent="0.2">
      <c r="A57" t="s">
        <v>218</v>
      </c>
      <c r="B57" t="s">
        <v>171</v>
      </c>
      <c r="C57">
        <v>1524</v>
      </c>
      <c r="D57">
        <v>1447</v>
      </c>
      <c r="E57">
        <v>1870</v>
      </c>
      <c r="F57">
        <v>2616</v>
      </c>
      <c r="G57">
        <v>1974</v>
      </c>
      <c r="H57">
        <v>2303</v>
      </c>
      <c r="I57">
        <v>1295</v>
      </c>
      <c r="J57">
        <v>1650</v>
      </c>
      <c r="K57">
        <v>2570</v>
      </c>
      <c r="L57">
        <v>3526</v>
      </c>
      <c r="M57">
        <v>3667</v>
      </c>
      <c r="N57">
        <v>2578</v>
      </c>
      <c r="O57">
        <v>3025</v>
      </c>
      <c r="P57">
        <v>3340</v>
      </c>
      <c r="Q57">
        <v>2583</v>
      </c>
      <c r="R57">
        <v>2314</v>
      </c>
      <c r="S57">
        <v>3012</v>
      </c>
      <c r="T57">
        <v>1768</v>
      </c>
      <c r="U57">
        <v>1950</v>
      </c>
      <c r="V57">
        <v>3077</v>
      </c>
      <c r="W57">
        <v>1377</v>
      </c>
      <c r="X57">
        <v>1131</v>
      </c>
    </row>
    <row r="58" spans="1:24" x14ac:dyDescent="0.2">
      <c r="A58" t="s">
        <v>219</v>
      </c>
      <c r="B58" t="s">
        <v>173</v>
      </c>
      <c r="C58">
        <v>9389</v>
      </c>
      <c r="D58">
        <v>11284</v>
      </c>
      <c r="E58">
        <v>16706</v>
      </c>
      <c r="F58">
        <v>21927</v>
      </c>
      <c r="G58">
        <v>25233</v>
      </c>
      <c r="H58">
        <v>29089</v>
      </c>
      <c r="I58">
        <v>28710</v>
      </c>
      <c r="J58">
        <v>39382</v>
      </c>
      <c r="K58">
        <v>47166</v>
      </c>
      <c r="L58">
        <v>58444</v>
      </c>
      <c r="M58">
        <v>63965</v>
      </c>
      <c r="N58">
        <v>63452</v>
      </c>
      <c r="O58">
        <v>58277</v>
      </c>
      <c r="P58">
        <v>58747</v>
      </c>
      <c r="Q58">
        <v>52909</v>
      </c>
      <c r="R58">
        <v>52915</v>
      </c>
      <c r="S58">
        <v>50300</v>
      </c>
      <c r="T58">
        <v>52790</v>
      </c>
      <c r="U58">
        <v>53267</v>
      </c>
      <c r="V58">
        <v>43797</v>
      </c>
      <c r="W58">
        <v>51632</v>
      </c>
      <c r="X58">
        <v>55617</v>
      </c>
    </row>
    <row r="59" spans="1:24" x14ac:dyDescent="0.2">
      <c r="A59" t="s">
        <v>220</v>
      </c>
      <c r="B59" t="s">
        <v>175</v>
      </c>
      <c r="C59">
        <v>12489</v>
      </c>
      <c r="D59">
        <v>16445</v>
      </c>
      <c r="E59">
        <v>15982</v>
      </c>
      <c r="F59">
        <v>15214</v>
      </c>
      <c r="G59">
        <v>15766</v>
      </c>
      <c r="H59">
        <v>19043</v>
      </c>
      <c r="I59">
        <v>21971</v>
      </c>
      <c r="J59">
        <v>27005</v>
      </c>
      <c r="K59">
        <v>33768</v>
      </c>
      <c r="L59">
        <v>29519</v>
      </c>
      <c r="M59">
        <v>24900</v>
      </c>
      <c r="N59">
        <v>27215</v>
      </c>
      <c r="O59">
        <v>30312</v>
      </c>
      <c r="P59">
        <v>28736</v>
      </c>
      <c r="Q59">
        <v>29284</v>
      </c>
      <c r="R59">
        <v>32770</v>
      </c>
      <c r="S59">
        <v>32594</v>
      </c>
      <c r="T59">
        <v>32672</v>
      </c>
      <c r="U59">
        <v>36649</v>
      </c>
      <c r="V59">
        <v>39445</v>
      </c>
      <c r="W59">
        <v>41210</v>
      </c>
      <c r="X59">
        <v>42256</v>
      </c>
    </row>
    <row r="60" spans="1:24" x14ac:dyDescent="0.2">
      <c r="A60" t="s">
        <v>221</v>
      </c>
      <c r="B60" t="s">
        <v>177</v>
      </c>
      <c r="C60">
        <v>12845</v>
      </c>
      <c r="D60">
        <v>16139</v>
      </c>
      <c r="E60">
        <v>16207</v>
      </c>
      <c r="F60">
        <v>18981</v>
      </c>
      <c r="G60">
        <v>18653</v>
      </c>
      <c r="H60">
        <v>22818</v>
      </c>
      <c r="I60">
        <v>24127</v>
      </c>
      <c r="J60">
        <v>23076</v>
      </c>
      <c r="K60">
        <v>24615</v>
      </c>
      <c r="L60">
        <v>27764</v>
      </c>
      <c r="M60">
        <v>29421</v>
      </c>
      <c r="N60">
        <v>31116</v>
      </c>
      <c r="O60">
        <v>32911</v>
      </c>
      <c r="P60">
        <v>35061</v>
      </c>
      <c r="Q60">
        <v>35295</v>
      </c>
      <c r="R60">
        <v>37562</v>
      </c>
      <c r="S60">
        <v>35178</v>
      </c>
      <c r="T60">
        <v>41974</v>
      </c>
      <c r="U60">
        <v>44405</v>
      </c>
      <c r="V60">
        <v>42736</v>
      </c>
      <c r="W60">
        <v>41730</v>
      </c>
      <c r="X60">
        <v>42984</v>
      </c>
    </row>
    <row r="61" spans="1:24" x14ac:dyDescent="0.2">
      <c r="A61" t="s">
        <v>222</v>
      </c>
      <c r="B61" t="s">
        <v>179</v>
      </c>
      <c r="C61">
        <v>14664</v>
      </c>
      <c r="D61">
        <v>14128</v>
      </c>
      <c r="E61">
        <v>14012</v>
      </c>
      <c r="F61">
        <v>13214</v>
      </c>
      <c r="G61">
        <v>14928</v>
      </c>
      <c r="H61">
        <v>16382</v>
      </c>
      <c r="I61">
        <v>18404</v>
      </c>
      <c r="J61">
        <v>20850</v>
      </c>
      <c r="K61">
        <v>23660</v>
      </c>
      <c r="L61">
        <v>26138</v>
      </c>
      <c r="M61">
        <v>26038</v>
      </c>
      <c r="N61">
        <v>29421</v>
      </c>
      <c r="O61">
        <v>32832</v>
      </c>
      <c r="P61">
        <v>33285</v>
      </c>
      <c r="Q61">
        <v>35868</v>
      </c>
      <c r="R61">
        <v>38461</v>
      </c>
      <c r="S61">
        <v>38815</v>
      </c>
      <c r="T61">
        <v>39720</v>
      </c>
      <c r="U61">
        <v>43091</v>
      </c>
      <c r="V61">
        <v>41701</v>
      </c>
      <c r="W61">
        <v>42961</v>
      </c>
      <c r="X61">
        <v>38594</v>
      </c>
    </row>
    <row r="62" spans="1:24" x14ac:dyDescent="0.2">
      <c r="A62" t="s">
        <v>223</v>
      </c>
      <c r="B62" t="s">
        <v>181</v>
      </c>
      <c r="C62">
        <v>19999</v>
      </c>
      <c r="D62">
        <v>20306</v>
      </c>
      <c r="E62">
        <v>21204</v>
      </c>
      <c r="F62">
        <v>24027</v>
      </c>
      <c r="G62">
        <v>25748</v>
      </c>
      <c r="H62">
        <v>28026</v>
      </c>
      <c r="I62">
        <v>32076</v>
      </c>
      <c r="J62">
        <v>41378</v>
      </c>
      <c r="K62">
        <v>48455</v>
      </c>
      <c r="L62">
        <v>59675</v>
      </c>
      <c r="M62">
        <v>59517</v>
      </c>
      <c r="N62">
        <v>65903</v>
      </c>
      <c r="O62">
        <v>74082</v>
      </c>
      <c r="P62">
        <v>78678</v>
      </c>
      <c r="Q62">
        <v>84024</v>
      </c>
      <c r="R62">
        <v>90716</v>
      </c>
      <c r="S62">
        <v>95119</v>
      </c>
      <c r="T62">
        <v>100505</v>
      </c>
      <c r="U62">
        <v>106991</v>
      </c>
      <c r="V62">
        <v>107435</v>
      </c>
      <c r="W62">
        <v>112776</v>
      </c>
      <c r="X62">
        <v>117673</v>
      </c>
    </row>
    <row r="63" spans="1:24" x14ac:dyDescent="0.2">
      <c r="A63" t="s">
        <v>224</v>
      </c>
      <c r="B63" t="s">
        <v>183</v>
      </c>
      <c r="C63">
        <v>1670</v>
      </c>
      <c r="D63">
        <v>1645</v>
      </c>
      <c r="E63">
        <v>1820</v>
      </c>
      <c r="F63">
        <v>1719</v>
      </c>
      <c r="G63">
        <v>2049</v>
      </c>
      <c r="H63">
        <v>2183</v>
      </c>
      <c r="I63">
        <v>2550</v>
      </c>
      <c r="J63">
        <v>3822</v>
      </c>
      <c r="K63">
        <v>3678</v>
      </c>
      <c r="L63">
        <v>4421</v>
      </c>
      <c r="M63">
        <v>5016</v>
      </c>
      <c r="N63">
        <v>5393</v>
      </c>
      <c r="O63">
        <v>6636</v>
      </c>
      <c r="P63">
        <v>7160</v>
      </c>
      <c r="Q63">
        <v>8205</v>
      </c>
      <c r="R63">
        <v>9323</v>
      </c>
      <c r="S63">
        <v>11358</v>
      </c>
      <c r="T63">
        <v>12544</v>
      </c>
      <c r="U63">
        <v>17530</v>
      </c>
      <c r="V63">
        <v>18825</v>
      </c>
      <c r="W63">
        <v>20486</v>
      </c>
      <c r="X63">
        <v>23185</v>
      </c>
    </row>
    <row r="64" spans="1:24" x14ac:dyDescent="0.2">
      <c r="A64" t="s">
        <v>225</v>
      </c>
      <c r="B64" t="s">
        <v>185</v>
      </c>
      <c r="C64">
        <v>14212</v>
      </c>
      <c r="D64">
        <v>14516</v>
      </c>
      <c r="E64">
        <v>15322</v>
      </c>
      <c r="F64">
        <v>19353</v>
      </c>
      <c r="G64">
        <v>23619</v>
      </c>
      <c r="H64">
        <v>26296</v>
      </c>
      <c r="I64">
        <v>27454</v>
      </c>
      <c r="J64">
        <v>27353</v>
      </c>
      <c r="K64">
        <v>28260</v>
      </c>
      <c r="L64">
        <v>28880</v>
      </c>
      <c r="M64">
        <v>31460</v>
      </c>
      <c r="N64">
        <v>31960</v>
      </c>
      <c r="O64">
        <v>31293</v>
      </c>
      <c r="P64">
        <v>27861</v>
      </c>
      <c r="Q64">
        <v>25341</v>
      </c>
      <c r="R64">
        <v>24236</v>
      </c>
      <c r="S64">
        <v>21531</v>
      </c>
      <c r="T64">
        <v>21503</v>
      </c>
      <c r="U64">
        <v>22047</v>
      </c>
      <c r="V64">
        <v>22975</v>
      </c>
      <c r="W64">
        <v>24000</v>
      </c>
      <c r="X64">
        <v>24553</v>
      </c>
    </row>
    <row r="65" spans="1:24" x14ac:dyDescent="0.2">
      <c r="A65" t="s">
        <v>226</v>
      </c>
      <c r="B65" t="s">
        <v>227</v>
      </c>
      <c r="C65">
        <v>292566</v>
      </c>
      <c r="D65">
        <v>350980</v>
      </c>
      <c r="E65">
        <v>288120</v>
      </c>
      <c r="F65">
        <v>288886</v>
      </c>
      <c r="G65">
        <v>317677</v>
      </c>
      <c r="H65">
        <v>386256</v>
      </c>
      <c r="I65">
        <v>492108</v>
      </c>
      <c r="J65">
        <v>653945</v>
      </c>
      <c r="K65">
        <v>752582</v>
      </c>
      <c r="L65">
        <v>708225</v>
      </c>
      <c r="M65">
        <v>537684</v>
      </c>
      <c r="N65">
        <v>553311</v>
      </c>
      <c r="O65">
        <v>589038</v>
      </c>
      <c r="P65">
        <v>593754</v>
      </c>
      <c r="Q65">
        <v>616041</v>
      </c>
      <c r="R65">
        <v>645623</v>
      </c>
      <c r="S65">
        <v>639724</v>
      </c>
      <c r="T65">
        <v>660798</v>
      </c>
      <c r="U65">
        <v>737500</v>
      </c>
      <c r="V65">
        <v>847286</v>
      </c>
      <c r="W65">
        <v>893009</v>
      </c>
      <c r="X65">
        <v>769397</v>
      </c>
    </row>
    <row r="66" spans="1:24" x14ac:dyDescent="0.2">
      <c r="A66" t="s">
        <v>228</v>
      </c>
      <c r="B66" t="s">
        <v>189</v>
      </c>
      <c r="C66">
        <v>281076</v>
      </c>
      <c r="D66">
        <v>339107</v>
      </c>
      <c r="E66">
        <v>275619</v>
      </c>
      <c r="F66">
        <v>276070</v>
      </c>
      <c r="G66">
        <v>304322</v>
      </c>
      <c r="H66">
        <v>371713</v>
      </c>
      <c r="I66">
        <v>475701</v>
      </c>
      <c r="J66">
        <v>637300</v>
      </c>
      <c r="K66">
        <v>736472</v>
      </c>
      <c r="L66">
        <v>691011</v>
      </c>
      <c r="M66">
        <v>523775</v>
      </c>
      <c r="N66">
        <v>539783</v>
      </c>
      <c r="O66">
        <v>575098</v>
      </c>
      <c r="P66">
        <v>579446</v>
      </c>
      <c r="Q66">
        <v>600831</v>
      </c>
      <c r="R66">
        <v>629675</v>
      </c>
      <c r="S66">
        <v>623031</v>
      </c>
      <c r="T66">
        <v>643482</v>
      </c>
      <c r="U66">
        <v>720548</v>
      </c>
      <c r="V66">
        <v>830063</v>
      </c>
      <c r="W66">
        <v>874105</v>
      </c>
      <c r="X66">
        <v>754968</v>
      </c>
    </row>
    <row r="67" spans="1:24" x14ac:dyDescent="0.2">
      <c r="A67" t="s">
        <v>229</v>
      </c>
      <c r="B67" t="s">
        <v>191</v>
      </c>
      <c r="C67">
        <v>57927</v>
      </c>
      <c r="D67">
        <v>62247</v>
      </c>
      <c r="E67">
        <v>19528</v>
      </c>
      <c r="F67">
        <v>49578</v>
      </c>
      <c r="G67">
        <v>83757</v>
      </c>
      <c r="H67">
        <v>110270</v>
      </c>
      <c r="I67">
        <v>131946</v>
      </c>
      <c r="J67">
        <v>163365</v>
      </c>
      <c r="K67">
        <v>142809</v>
      </c>
      <c r="L67">
        <v>147430</v>
      </c>
      <c r="M67">
        <v>119904</v>
      </c>
      <c r="N67">
        <v>164451</v>
      </c>
      <c r="O67">
        <v>184949</v>
      </c>
      <c r="P67">
        <v>179319</v>
      </c>
      <c r="Q67">
        <v>192931</v>
      </c>
      <c r="R67">
        <v>197836</v>
      </c>
      <c r="S67">
        <v>177604</v>
      </c>
      <c r="T67">
        <v>177600</v>
      </c>
      <c r="U67">
        <v>209483</v>
      </c>
      <c r="V67">
        <v>235306</v>
      </c>
      <c r="W67">
        <v>232877</v>
      </c>
      <c r="X67">
        <v>179196</v>
      </c>
    </row>
    <row r="68" spans="1:24" x14ac:dyDescent="0.2">
      <c r="A68" t="s">
        <v>230</v>
      </c>
      <c r="B68" t="s">
        <v>193</v>
      </c>
      <c r="C68">
        <v>145651</v>
      </c>
      <c r="D68">
        <v>165368</v>
      </c>
      <c r="E68">
        <v>162874</v>
      </c>
      <c r="F68">
        <v>160275</v>
      </c>
      <c r="G68">
        <v>164097</v>
      </c>
      <c r="H68">
        <v>197413</v>
      </c>
      <c r="I68">
        <v>242654</v>
      </c>
      <c r="J68">
        <v>306671</v>
      </c>
      <c r="K68">
        <v>386093</v>
      </c>
      <c r="L68">
        <v>404945</v>
      </c>
      <c r="M68">
        <v>332311</v>
      </c>
      <c r="N68">
        <v>315555</v>
      </c>
      <c r="O68">
        <v>332190</v>
      </c>
      <c r="P68">
        <v>351332</v>
      </c>
      <c r="Q68">
        <v>365136</v>
      </c>
      <c r="R68">
        <v>384412</v>
      </c>
      <c r="S68">
        <v>399473</v>
      </c>
      <c r="T68">
        <v>416875</v>
      </c>
      <c r="U68">
        <v>445887</v>
      </c>
      <c r="V68">
        <v>488208</v>
      </c>
      <c r="W68">
        <v>506767</v>
      </c>
      <c r="X68">
        <v>489189</v>
      </c>
    </row>
    <row r="69" spans="1:24" x14ac:dyDescent="0.2">
      <c r="A69" t="s">
        <v>231</v>
      </c>
      <c r="B69" t="s">
        <v>195</v>
      </c>
      <c r="C69">
        <v>77498</v>
      </c>
      <c r="D69">
        <v>111493</v>
      </c>
      <c r="E69">
        <v>93218</v>
      </c>
      <c r="F69">
        <v>66217</v>
      </c>
      <c r="G69">
        <v>56468</v>
      </c>
      <c r="H69">
        <v>64030</v>
      </c>
      <c r="I69">
        <v>101101</v>
      </c>
      <c r="J69">
        <v>167264</v>
      </c>
      <c r="K69">
        <v>207570</v>
      </c>
      <c r="L69">
        <v>138636</v>
      </c>
      <c r="M69">
        <v>71560</v>
      </c>
      <c r="N69">
        <v>59778</v>
      </c>
      <c r="O69">
        <v>57959</v>
      </c>
      <c r="P69">
        <v>48795</v>
      </c>
      <c r="Q69">
        <v>42764</v>
      </c>
      <c r="R69">
        <v>47427</v>
      </c>
      <c r="S69">
        <v>45954</v>
      </c>
      <c r="T69">
        <v>49008</v>
      </c>
      <c r="U69">
        <v>65178</v>
      </c>
      <c r="V69">
        <v>106548</v>
      </c>
      <c r="W69">
        <v>134460</v>
      </c>
      <c r="X69">
        <v>86582</v>
      </c>
    </row>
    <row r="70" spans="1:24" x14ac:dyDescent="0.2">
      <c r="A70" t="s">
        <v>232</v>
      </c>
      <c r="B70" t="s">
        <v>199</v>
      </c>
      <c r="C70">
        <v>11490</v>
      </c>
      <c r="D70">
        <v>11873</v>
      </c>
      <c r="E70">
        <v>12500</v>
      </c>
      <c r="F70">
        <v>12816</v>
      </c>
      <c r="G70">
        <v>13356</v>
      </c>
      <c r="H70">
        <v>14543</v>
      </c>
      <c r="I70">
        <v>16407</v>
      </c>
      <c r="J70">
        <v>16645</v>
      </c>
      <c r="K70">
        <v>16109</v>
      </c>
      <c r="L70">
        <v>17214</v>
      </c>
      <c r="M70">
        <v>13908</v>
      </c>
      <c r="N70">
        <v>13528</v>
      </c>
      <c r="O70">
        <v>13940</v>
      </c>
      <c r="P70">
        <v>14308</v>
      </c>
      <c r="Q70">
        <v>15210</v>
      </c>
      <c r="R70">
        <v>15948</v>
      </c>
      <c r="S70">
        <v>16693</v>
      </c>
      <c r="T70">
        <v>17316</v>
      </c>
      <c r="U70">
        <v>16952</v>
      </c>
      <c r="V70">
        <v>17223</v>
      </c>
      <c r="W70">
        <v>18904</v>
      </c>
      <c r="X70">
        <v>14429</v>
      </c>
    </row>
    <row r="71" spans="1:24" x14ac:dyDescent="0.2">
      <c r="A71" t="s">
        <v>233</v>
      </c>
      <c r="B71" t="s">
        <v>234</v>
      </c>
      <c r="C71">
        <v>75160</v>
      </c>
      <c r="D71">
        <v>84408</v>
      </c>
      <c r="E71">
        <v>98364</v>
      </c>
      <c r="F71">
        <v>105968</v>
      </c>
      <c r="G71">
        <v>117330</v>
      </c>
      <c r="H71">
        <v>131779</v>
      </c>
      <c r="I71">
        <v>142232</v>
      </c>
      <c r="J71">
        <v>139396</v>
      </c>
      <c r="K71">
        <v>160092</v>
      </c>
      <c r="L71">
        <v>180739</v>
      </c>
      <c r="M71">
        <v>185652</v>
      </c>
      <c r="N71">
        <v>190749</v>
      </c>
      <c r="O71">
        <v>204865</v>
      </c>
      <c r="P71">
        <v>202198</v>
      </c>
      <c r="Q71">
        <v>213903</v>
      </c>
      <c r="R71">
        <v>226927</v>
      </c>
      <c r="S71">
        <v>235712</v>
      </c>
      <c r="T71">
        <v>254248</v>
      </c>
      <c r="U71">
        <v>269032</v>
      </c>
      <c r="V71">
        <v>265004</v>
      </c>
      <c r="W71">
        <v>286887</v>
      </c>
      <c r="X71">
        <v>294215</v>
      </c>
    </row>
    <row r="72" spans="1:24" x14ac:dyDescent="0.2">
      <c r="A72" t="s">
        <v>116</v>
      </c>
      <c r="B72" t="s">
        <v>235</v>
      </c>
      <c r="C72" t="s">
        <v>116</v>
      </c>
      <c r="D72" t="s">
        <v>116</v>
      </c>
      <c r="E72" t="s">
        <v>116</v>
      </c>
      <c r="F72" t="s">
        <v>116</v>
      </c>
      <c r="G72" t="s">
        <v>116</v>
      </c>
      <c r="H72" t="s">
        <v>116</v>
      </c>
      <c r="I72" t="s">
        <v>116</v>
      </c>
      <c r="J72" t="s">
        <v>116</v>
      </c>
      <c r="K72" t="s">
        <v>116</v>
      </c>
      <c r="L72" t="s">
        <v>116</v>
      </c>
      <c r="M72" t="s">
        <v>116</v>
      </c>
      <c r="N72" t="s">
        <v>116</v>
      </c>
      <c r="O72" t="s">
        <v>116</v>
      </c>
      <c r="P72" t="s">
        <v>116</v>
      </c>
      <c r="Q72" t="s">
        <v>116</v>
      </c>
      <c r="R72" t="s">
        <v>116</v>
      </c>
      <c r="S72" t="s">
        <v>116</v>
      </c>
      <c r="T72" t="s">
        <v>116</v>
      </c>
      <c r="U72" t="s">
        <v>116</v>
      </c>
      <c r="V72" t="s">
        <v>116</v>
      </c>
      <c r="W72" t="s">
        <v>116</v>
      </c>
      <c r="X72" t="s">
        <v>116</v>
      </c>
    </row>
    <row r="73" spans="1:24" x14ac:dyDescent="0.2">
      <c r="A73" t="s">
        <v>236</v>
      </c>
      <c r="B73" s="75" t="s">
        <v>237</v>
      </c>
      <c r="C73">
        <v>45</v>
      </c>
      <c r="D73">
        <v>42</v>
      </c>
      <c r="E73">
        <v>13233</v>
      </c>
      <c r="F73">
        <v>58</v>
      </c>
      <c r="G73">
        <v>89</v>
      </c>
      <c r="H73">
        <v>3765</v>
      </c>
      <c r="I73">
        <v>15473</v>
      </c>
      <c r="J73">
        <v>11</v>
      </c>
      <c r="K73">
        <v>503</v>
      </c>
      <c r="L73">
        <v>6181</v>
      </c>
      <c r="M73">
        <v>7</v>
      </c>
      <c r="N73">
        <v>9</v>
      </c>
      <c r="O73">
        <v>12</v>
      </c>
      <c r="P73">
        <v>7683</v>
      </c>
      <c r="Q73">
        <v>20</v>
      </c>
      <c r="R73">
        <v>49</v>
      </c>
      <c r="S73">
        <v>67</v>
      </c>
      <c r="T73">
        <v>76</v>
      </c>
      <c r="U73">
        <v>19200</v>
      </c>
      <c r="V73">
        <v>3281</v>
      </c>
      <c r="W73">
        <v>72</v>
      </c>
      <c r="X73">
        <v>371</v>
      </c>
    </row>
    <row r="74" spans="1:24" x14ac:dyDescent="0.2">
      <c r="A74" t="s">
        <v>238</v>
      </c>
      <c r="B74" s="75" t="s">
        <v>239</v>
      </c>
      <c r="C74">
        <v>6473</v>
      </c>
      <c r="D74">
        <v>4259</v>
      </c>
      <c r="E74">
        <v>1063</v>
      </c>
      <c r="F74">
        <v>3882</v>
      </c>
      <c r="G74">
        <v>8588</v>
      </c>
      <c r="H74">
        <v>8109</v>
      </c>
      <c r="I74">
        <v>14523</v>
      </c>
      <c r="J74">
        <v>7449</v>
      </c>
      <c r="K74">
        <v>6559</v>
      </c>
      <c r="L74">
        <v>6353</v>
      </c>
      <c r="M74">
        <v>5884</v>
      </c>
      <c r="N74">
        <v>6900</v>
      </c>
      <c r="O74">
        <v>9032</v>
      </c>
      <c r="P74">
        <v>6752</v>
      </c>
      <c r="Q74">
        <v>6578</v>
      </c>
      <c r="R74">
        <v>6584</v>
      </c>
      <c r="S74">
        <v>8006</v>
      </c>
      <c r="T74">
        <v>6682</v>
      </c>
      <c r="U74">
        <v>6805</v>
      </c>
      <c r="V74">
        <v>7541</v>
      </c>
      <c r="W74">
        <v>6515</v>
      </c>
      <c r="X74">
        <v>5859</v>
      </c>
    </row>
    <row r="75" spans="1:24" x14ac:dyDescent="0.2">
      <c r="A75" t="s">
        <v>116</v>
      </c>
      <c r="B75" t="s">
        <v>240</v>
      </c>
      <c r="C75" t="s">
        <v>116</v>
      </c>
      <c r="D75" t="s">
        <v>116</v>
      </c>
      <c r="E75" t="s">
        <v>116</v>
      </c>
      <c r="F75" t="s">
        <v>116</v>
      </c>
      <c r="G75" t="s">
        <v>116</v>
      </c>
      <c r="H75" t="s">
        <v>116</v>
      </c>
      <c r="I75" t="s">
        <v>116</v>
      </c>
      <c r="J75" t="s">
        <v>116</v>
      </c>
      <c r="K75" t="s">
        <v>116</v>
      </c>
      <c r="L75" t="s">
        <v>116</v>
      </c>
      <c r="M75" t="s">
        <v>116</v>
      </c>
      <c r="N75" t="s">
        <v>116</v>
      </c>
      <c r="O75" t="s">
        <v>116</v>
      </c>
      <c r="P75" t="s">
        <v>116</v>
      </c>
      <c r="Q75" t="s">
        <v>116</v>
      </c>
      <c r="R75" t="s">
        <v>116</v>
      </c>
      <c r="S75" t="s">
        <v>116</v>
      </c>
      <c r="T75" t="s">
        <v>116</v>
      </c>
      <c r="U75" t="s">
        <v>116</v>
      </c>
      <c r="V75" t="s">
        <v>116</v>
      </c>
      <c r="W75" t="s">
        <v>116</v>
      </c>
      <c r="X75" t="s">
        <v>116</v>
      </c>
    </row>
    <row r="76" spans="1:24" x14ac:dyDescent="0.2">
      <c r="A76" t="s">
        <v>241</v>
      </c>
      <c r="B76" s="75" t="s">
        <v>242</v>
      </c>
      <c r="C76">
        <v>526612</v>
      </c>
      <c r="D76">
        <v>587682</v>
      </c>
      <c r="E76">
        <v>386313</v>
      </c>
      <c r="F76">
        <v>319175</v>
      </c>
      <c r="G76">
        <v>371104</v>
      </c>
      <c r="H76">
        <v>1058661</v>
      </c>
      <c r="I76">
        <v>562996</v>
      </c>
      <c r="J76">
        <v>1324623</v>
      </c>
      <c r="K76">
        <v>1563467</v>
      </c>
      <c r="L76">
        <v>-317592</v>
      </c>
      <c r="M76">
        <v>131082</v>
      </c>
      <c r="N76">
        <v>958737</v>
      </c>
      <c r="O76">
        <v>492556</v>
      </c>
      <c r="P76">
        <v>176937</v>
      </c>
      <c r="Q76">
        <v>649753</v>
      </c>
      <c r="R76">
        <v>866702</v>
      </c>
      <c r="S76">
        <v>197359</v>
      </c>
      <c r="T76">
        <v>335233</v>
      </c>
      <c r="U76">
        <v>1190633</v>
      </c>
      <c r="V76">
        <v>383815</v>
      </c>
      <c r="W76">
        <v>317017</v>
      </c>
      <c r="X76">
        <v>809323</v>
      </c>
    </row>
    <row r="77" spans="1:24" x14ac:dyDescent="0.2">
      <c r="A77" t="s">
        <v>243</v>
      </c>
      <c r="B77" t="s">
        <v>244</v>
      </c>
      <c r="C77">
        <v>247484</v>
      </c>
      <c r="D77">
        <v>186371</v>
      </c>
      <c r="E77">
        <v>146041</v>
      </c>
      <c r="F77">
        <v>178984</v>
      </c>
      <c r="G77">
        <v>195218</v>
      </c>
      <c r="H77">
        <v>374006</v>
      </c>
      <c r="I77">
        <v>52591</v>
      </c>
      <c r="J77">
        <v>283800</v>
      </c>
      <c r="K77">
        <v>523889</v>
      </c>
      <c r="L77">
        <v>343584</v>
      </c>
      <c r="M77">
        <v>312597</v>
      </c>
      <c r="N77">
        <v>349829</v>
      </c>
      <c r="O77">
        <v>436615</v>
      </c>
      <c r="P77">
        <v>377239</v>
      </c>
      <c r="Q77">
        <v>392796</v>
      </c>
      <c r="R77">
        <v>387528</v>
      </c>
      <c r="S77">
        <v>302072</v>
      </c>
      <c r="T77">
        <v>299814</v>
      </c>
      <c r="U77">
        <v>409413</v>
      </c>
      <c r="V77">
        <v>-130015</v>
      </c>
      <c r="W77">
        <v>122191</v>
      </c>
      <c r="X77">
        <v>311692</v>
      </c>
    </row>
    <row r="78" spans="1:24" x14ac:dyDescent="0.2">
      <c r="A78" t="s">
        <v>245</v>
      </c>
      <c r="B78" t="s">
        <v>246</v>
      </c>
      <c r="C78">
        <v>162383</v>
      </c>
      <c r="D78">
        <v>170011</v>
      </c>
      <c r="E78">
        <v>129965</v>
      </c>
      <c r="F78">
        <v>127406</v>
      </c>
      <c r="G78">
        <v>154231</v>
      </c>
      <c r="H78">
        <v>292055</v>
      </c>
      <c r="I78">
        <v>42287</v>
      </c>
      <c r="J78">
        <v>254052</v>
      </c>
      <c r="K78">
        <v>422328</v>
      </c>
      <c r="L78">
        <v>351990</v>
      </c>
      <c r="M78">
        <v>260928</v>
      </c>
      <c r="N78">
        <v>338294</v>
      </c>
      <c r="O78">
        <v>397743</v>
      </c>
      <c r="P78">
        <v>321228</v>
      </c>
      <c r="Q78">
        <v>334706</v>
      </c>
      <c r="R78">
        <v>344914</v>
      </c>
      <c r="S78">
        <v>292455</v>
      </c>
      <c r="T78">
        <v>325722</v>
      </c>
      <c r="U78">
        <v>392467</v>
      </c>
      <c r="V78">
        <v>-218628</v>
      </c>
      <c r="W78">
        <v>156684</v>
      </c>
      <c r="X78">
        <v>330871</v>
      </c>
    </row>
    <row r="79" spans="1:24" x14ac:dyDescent="0.2">
      <c r="A79" t="s">
        <v>247</v>
      </c>
      <c r="B79" t="s">
        <v>248</v>
      </c>
      <c r="C79">
        <v>85101</v>
      </c>
      <c r="D79">
        <v>16360</v>
      </c>
      <c r="E79">
        <v>16076</v>
      </c>
      <c r="F79">
        <v>51579</v>
      </c>
      <c r="G79">
        <v>40987</v>
      </c>
      <c r="H79">
        <v>81951</v>
      </c>
      <c r="I79">
        <v>10304</v>
      </c>
      <c r="J79">
        <v>29748</v>
      </c>
      <c r="K79">
        <v>101561</v>
      </c>
      <c r="L79">
        <v>-8406</v>
      </c>
      <c r="M79">
        <v>51669</v>
      </c>
      <c r="N79">
        <v>11535</v>
      </c>
      <c r="O79">
        <v>38872</v>
      </c>
      <c r="P79">
        <v>56011</v>
      </c>
      <c r="Q79">
        <v>58090</v>
      </c>
      <c r="R79">
        <v>42614</v>
      </c>
      <c r="S79">
        <v>9618</v>
      </c>
      <c r="T79">
        <v>-25908</v>
      </c>
      <c r="U79">
        <v>16947</v>
      </c>
      <c r="V79">
        <v>88613</v>
      </c>
      <c r="W79">
        <v>-34494</v>
      </c>
      <c r="X79">
        <v>-19180</v>
      </c>
    </row>
    <row r="80" spans="1:24" x14ac:dyDescent="0.2">
      <c r="A80" t="s">
        <v>249</v>
      </c>
      <c r="B80" t="s">
        <v>250</v>
      </c>
      <c r="C80">
        <v>141007</v>
      </c>
      <c r="D80">
        <v>159713</v>
      </c>
      <c r="E80">
        <v>106919</v>
      </c>
      <c r="F80">
        <v>79532</v>
      </c>
      <c r="G80">
        <v>133059</v>
      </c>
      <c r="H80">
        <v>191956</v>
      </c>
      <c r="I80">
        <v>267290</v>
      </c>
      <c r="J80">
        <v>493366</v>
      </c>
      <c r="K80">
        <v>380807</v>
      </c>
      <c r="L80">
        <v>-284269</v>
      </c>
      <c r="M80">
        <v>375883</v>
      </c>
      <c r="N80">
        <v>199620</v>
      </c>
      <c r="O80">
        <v>85365</v>
      </c>
      <c r="P80">
        <v>248760</v>
      </c>
      <c r="Q80">
        <v>481298</v>
      </c>
      <c r="R80">
        <v>582676</v>
      </c>
      <c r="S80">
        <v>160410</v>
      </c>
      <c r="T80">
        <v>36283</v>
      </c>
      <c r="U80">
        <v>569376</v>
      </c>
      <c r="V80">
        <v>335263</v>
      </c>
      <c r="W80">
        <v>-13479</v>
      </c>
      <c r="X80">
        <v>220026</v>
      </c>
    </row>
    <row r="81" spans="1:24" x14ac:dyDescent="0.2">
      <c r="A81" t="s">
        <v>251</v>
      </c>
      <c r="B81" t="s">
        <v>252</v>
      </c>
      <c r="C81">
        <v>114311</v>
      </c>
      <c r="D81">
        <v>106714</v>
      </c>
      <c r="E81">
        <v>109119</v>
      </c>
      <c r="F81">
        <v>16954</v>
      </c>
      <c r="G81">
        <v>118003</v>
      </c>
      <c r="H81">
        <v>84753</v>
      </c>
      <c r="I81">
        <v>186684</v>
      </c>
      <c r="J81">
        <v>137331</v>
      </c>
      <c r="K81">
        <v>147782</v>
      </c>
      <c r="L81">
        <v>-38550</v>
      </c>
      <c r="M81">
        <v>63696</v>
      </c>
      <c r="N81">
        <v>79150</v>
      </c>
      <c r="O81">
        <v>6950</v>
      </c>
      <c r="P81">
        <v>103974</v>
      </c>
      <c r="Q81">
        <v>287432</v>
      </c>
      <c r="R81">
        <v>431625</v>
      </c>
      <c r="S81">
        <v>196922</v>
      </c>
      <c r="T81">
        <v>21743</v>
      </c>
      <c r="U81">
        <v>139940</v>
      </c>
      <c r="V81">
        <v>171300</v>
      </c>
      <c r="W81">
        <v>-163363</v>
      </c>
      <c r="X81">
        <v>241787</v>
      </c>
    </row>
    <row r="82" spans="1:24" x14ac:dyDescent="0.2">
      <c r="A82" t="s">
        <v>253</v>
      </c>
      <c r="B82" t="s">
        <v>254</v>
      </c>
      <c r="C82">
        <v>26696</v>
      </c>
      <c r="D82">
        <v>52999</v>
      </c>
      <c r="E82">
        <v>-2200</v>
      </c>
      <c r="F82">
        <v>62578</v>
      </c>
      <c r="G82">
        <v>15057</v>
      </c>
      <c r="H82">
        <v>107203</v>
      </c>
      <c r="I82">
        <v>80606</v>
      </c>
      <c r="J82">
        <v>356035</v>
      </c>
      <c r="K82">
        <v>233025</v>
      </c>
      <c r="L82">
        <v>-245720</v>
      </c>
      <c r="M82">
        <v>312186</v>
      </c>
      <c r="N82">
        <v>120469</v>
      </c>
      <c r="O82">
        <v>78415</v>
      </c>
      <c r="P82">
        <v>144786</v>
      </c>
      <c r="Q82">
        <v>193866</v>
      </c>
      <c r="R82">
        <v>151051</v>
      </c>
      <c r="S82">
        <v>-36511</v>
      </c>
      <c r="T82">
        <v>14541</v>
      </c>
      <c r="U82">
        <v>429437</v>
      </c>
      <c r="V82">
        <v>163962</v>
      </c>
      <c r="W82">
        <v>149885</v>
      </c>
      <c r="X82">
        <v>-21762</v>
      </c>
    </row>
    <row r="83" spans="1:24" x14ac:dyDescent="0.2">
      <c r="A83" t="s">
        <v>255</v>
      </c>
      <c r="B83" t="s">
        <v>256</v>
      </c>
      <c r="C83">
        <v>18771</v>
      </c>
      <c r="D83">
        <v>31805</v>
      </c>
      <c r="E83">
        <v>16275</v>
      </c>
      <c r="F83">
        <v>30964</v>
      </c>
      <c r="G83">
        <v>-12910</v>
      </c>
      <c r="H83">
        <v>20523</v>
      </c>
      <c r="I83">
        <v>18822</v>
      </c>
      <c r="J83">
        <v>115742</v>
      </c>
      <c r="K83">
        <v>15190</v>
      </c>
      <c r="L83">
        <v>-82645</v>
      </c>
      <c r="M83">
        <v>136127</v>
      </c>
      <c r="N83">
        <v>62279</v>
      </c>
      <c r="O83">
        <v>-51256</v>
      </c>
      <c r="P83">
        <v>-8599</v>
      </c>
      <c r="Q83">
        <v>48761</v>
      </c>
      <c r="R83">
        <v>11377</v>
      </c>
      <c r="S83">
        <v>43045</v>
      </c>
      <c r="T83">
        <v>-27409</v>
      </c>
      <c r="U83">
        <v>191686</v>
      </c>
      <c r="V83">
        <v>14298</v>
      </c>
      <c r="W83">
        <v>135578</v>
      </c>
      <c r="X83">
        <v>-53805</v>
      </c>
    </row>
    <row r="84" spans="1:24" x14ac:dyDescent="0.2">
      <c r="A84" t="s">
        <v>257</v>
      </c>
      <c r="B84" t="s">
        <v>258</v>
      </c>
      <c r="C84">
        <v>7925</v>
      </c>
      <c r="D84">
        <v>21194</v>
      </c>
      <c r="E84">
        <v>-18475</v>
      </c>
      <c r="F84">
        <v>31614</v>
      </c>
      <c r="G84">
        <v>27967</v>
      </c>
      <c r="H84">
        <v>86679</v>
      </c>
      <c r="I84">
        <v>61784</v>
      </c>
      <c r="J84">
        <v>240293</v>
      </c>
      <c r="K84">
        <v>217835</v>
      </c>
      <c r="L84">
        <v>-163075</v>
      </c>
      <c r="M84">
        <v>176059</v>
      </c>
      <c r="N84">
        <v>58190</v>
      </c>
      <c r="O84">
        <v>129671</v>
      </c>
      <c r="P84">
        <v>153385</v>
      </c>
      <c r="Q84">
        <v>145105</v>
      </c>
      <c r="R84">
        <v>139674</v>
      </c>
      <c r="S84">
        <v>-79556</v>
      </c>
      <c r="T84">
        <v>41950</v>
      </c>
      <c r="U84">
        <v>237751</v>
      </c>
      <c r="V84">
        <v>149665</v>
      </c>
      <c r="W84">
        <v>14307</v>
      </c>
      <c r="X84">
        <v>32043</v>
      </c>
    </row>
    <row r="85" spans="1:24" x14ac:dyDescent="0.2">
      <c r="A85" t="s">
        <v>259</v>
      </c>
      <c r="B85" t="s">
        <v>260</v>
      </c>
      <c r="C85">
        <v>146868</v>
      </c>
      <c r="D85">
        <v>241308</v>
      </c>
      <c r="E85">
        <v>128442</v>
      </c>
      <c r="F85">
        <v>56978</v>
      </c>
      <c r="G85">
        <v>44351</v>
      </c>
      <c r="H85">
        <v>495505</v>
      </c>
      <c r="I85">
        <v>257210</v>
      </c>
      <c r="J85">
        <v>549830</v>
      </c>
      <c r="K85">
        <v>658649</v>
      </c>
      <c r="L85">
        <v>-381754</v>
      </c>
      <c r="M85">
        <v>-609654</v>
      </c>
      <c r="N85">
        <v>407454</v>
      </c>
      <c r="O85">
        <v>-45301</v>
      </c>
      <c r="P85">
        <v>-453522</v>
      </c>
      <c r="Q85">
        <v>-221242</v>
      </c>
      <c r="R85">
        <v>-99920</v>
      </c>
      <c r="S85">
        <v>-258831</v>
      </c>
      <c r="T85">
        <v>-2955</v>
      </c>
      <c r="U85">
        <v>213533</v>
      </c>
      <c r="V85">
        <v>173578</v>
      </c>
      <c r="W85">
        <v>203647</v>
      </c>
      <c r="X85">
        <v>268632</v>
      </c>
    </row>
    <row r="86" spans="1:24" x14ac:dyDescent="0.2">
      <c r="A86" t="s">
        <v>261</v>
      </c>
      <c r="B86" t="s">
        <v>262</v>
      </c>
      <c r="C86">
        <v>1451</v>
      </c>
      <c r="D86">
        <v>1438</v>
      </c>
      <c r="E86">
        <v>1622</v>
      </c>
      <c r="F86">
        <v>1392</v>
      </c>
      <c r="G86">
        <v>1303</v>
      </c>
      <c r="H86">
        <v>1852</v>
      </c>
      <c r="I86">
        <v>1138</v>
      </c>
      <c r="J86">
        <v>1939</v>
      </c>
      <c r="K86">
        <v>1581</v>
      </c>
      <c r="L86">
        <v>1306</v>
      </c>
      <c r="M86">
        <v>1568</v>
      </c>
      <c r="N86">
        <v>1907</v>
      </c>
      <c r="O86">
        <v>1723</v>
      </c>
      <c r="P86">
        <v>2159</v>
      </c>
      <c r="Q86">
        <v>2030</v>
      </c>
      <c r="R86">
        <v>2058</v>
      </c>
      <c r="S86">
        <v>2098</v>
      </c>
      <c r="T86">
        <v>1746</v>
      </c>
      <c r="U86">
        <v>1506</v>
      </c>
      <c r="V86">
        <v>1329</v>
      </c>
      <c r="W86">
        <v>1367</v>
      </c>
      <c r="X86">
        <v>1847</v>
      </c>
    </row>
    <row r="87" spans="1:24" x14ac:dyDescent="0.2">
      <c r="A87" t="s">
        <v>263</v>
      </c>
      <c r="B87" t="s">
        <v>264</v>
      </c>
      <c r="C87" t="s">
        <v>22</v>
      </c>
      <c r="D87" t="s">
        <v>22</v>
      </c>
      <c r="E87" t="s">
        <v>22</v>
      </c>
      <c r="F87" t="s">
        <v>22</v>
      </c>
      <c r="G87">
        <v>51302</v>
      </c>
      <c r="H87">
        <v>240360</v>
      </c>
      <c r="I87">
        <v>82879</v>
      </c>
      <c r="J87">
        <v>154026</v>
      </c>
      <c r="K87">
        <v>375146</v>
      </c>
      <c r="L87">
        <v>123493</v>
      </c>
      <c r="M87">
        <v>-394461</v>
      </c>
      <c r="N87">
        <v>150249</v>
      </c>
      <c r="O87">
        <v>-89161</v>
      </c>
      <c r="P87">
        <v>-521922</v>
      </c>
      <c r="Q87">
        <v>-126959</v>
      </c>
      <c r="R87">
        <v>-160480</v>
      </c>
      <c r="S87">
        <v>-191472</v>
      </c>
      <c r="T87">
        <v>-91039</v>
      </c>
      <c r="U87">
        <v>170890</v>
      </c>
      <c r="V87">
        <v>106125</v>
      </c>
      <c r="W87">
        <v>132391</v>
      </c>
      <c r="X87">
        <v>92893</v>
      </c>
    </row>
    <row r="88" spans="1:24" x14ac:dyDescent="0.2">
      <c r="A88" t="s">
        <v>265</v>
      </c>
      <c r="B88" t="s">
        <v>266</v>
      </c>
      <c r="C88" t="s">
        <v>22</v>
      </c>
      <c r="D88" t="s">
        <v>22</v>
      </c>
      <c r="E88" t="s">
        <v>22</v>
      </c>
      <c r="F88" t="s">
        <v>22</v>
      </c>
      <c r="G88">
        <v>-10534</v>
      </c>
      <c r="H88">
        <v>254399</v>
      </c>
      <c r="I88">
        <v>171906</v>
      </c>
      <c r="J88">
        <v>390332</v>
      </c>
      <c r="K88">
        <v>271239</v>
      </c>
      <c r="L88">
        <v>-502841</v>
      </c>
      <c r="M88">
        <v>-217295</v>
      </c>
      <c r="N88">
        <v>249255</v>
      </c>
      <c r="O88">
        <v>38123</v>
      </c>
      <c r="P88">
        <v>65552</v>
      </c>
      <c r="Q88">
        <v>-106118</v>
      </c>
      <c r="R88">
        <v>64326</v>
      </c>
      <c r="S88">
        <v>-67754</v>
      </c>
      <c r="T88">
        <v>85434</v>
      </c>
      <c r="U88">
        <v>35715</v>
      </c>
      <c r="V88">
        <v>64945</v>
      </c>
      <c r="W88">
        <v>68722</v>
      </c>
      <c r="X88">
        <v>182202</v>
      </c>
    </row>
    <row r="89" spans="1:24" x14ac:dyDescent="0.2">
      <c r="A89" t="s">
        <v>267</v>
      </c>
      <c r="B89" t="s">
        <v>268</v>
      </c>
      <c r="C89" t="s">
        <v>22</v>
      </c>
      <c r="D89" t="s">
        <v>22</v>
      </c>
      <c r="E89" t="s">
        <v>22</v>
      </c>
      <c r="F89" t="s">
        <v>22</v>
      </c>
      <c r="G89" t="s">
        <v>22</v>
      </c>
      <c r="H89" t="s">
        <v>22</v>
      </c>
      <c r="I89" t="s">
        <v>22</v>
      </c>
      <c r="J89" t="s">
        <v>22</v>
      </c>
      <c r="K89" t="s">
        <v>22</v>
      </c>
      <c r="L89" t="s">
        <v>22</v>
      </c>
      <c r="M89" t="s">
        <v>22</v>
      </c>
      <c r="N89" t="s">
        <v>22</v>
      </c>
      <c r="O89" t="s">
        <v>22</v>
      </c>
      <c r="P89" t="s">
        <v>22</v>
      </c>
      <c r="Q89" t="s">
        <v>22</v>
      </c>
      <c r="R89" t="s">
        <v>22</v>
      </c>
      <c r="S89" t="s">
        <v>22</v>
      </c>
      <c r="T89" t="s">
        <v>22</v>
      </c>
      <c r="U89" t="s">
        <v>22</v>
      </c>
      <c r="V89" t="s">
        <v>22</v>
      </c>
      <c r="W89" t="s">
        <v>22</v>
      </c>
      <c r="X89" t="s">
        <v>22</v>
      </c>
    </row>
    <row r="90" spans="1:24" x14ac:dyDescent="0.2">
      <c r="A90" t="s">
        <v>269</v>
      </c>
      <c r="B90" t="s">
        <v>270</v>
      </c>
      <c r="C90">
        <v>5227</v>
      </c>
      <c r="D90">
        <v>680</v>
      </c>
      <c r="E90">
        <v>-5267</v>
      </c>
      <c r="F90">
        <v>-633</v>
      </c>
      <c r="G90">
        <v>2280</v>
      </c>
      <c r="H90">
        <v>-1106</v>
      </c>
      <c r="I90">
        <v>1286</v>
      </c>
      <c r="J90">
        <v>3534</v>
      </c>
      <c r="K90">
        <v>10683</v>
      </c>
      <c r="L90">
        <v>-3712</v>
      </c>
      <c r="M90">
        <v>535</v>
      </c>
      <c r="N90">
        <v>6043</v>
      </c>
      <c r="O90">
        <v>4013</v>
      </c>
      <c r="P90">
        <v>689</v>
      </c>
      <c r="Q90">
        <v>9805</v>
      </c>
      <c r="R90">
        <v>-5824</v>
      </c>
      <c r="S90">
        <v>-1702</v>
      </c>
      <c r="T90">
        <v>903</v>
      </c>
      <c r="U90">
        <v>5422</v>
      </c>
      <c r="V90">
        <v>1179</v>
      </c>
      <c r="W90">
        <v>1166</v>
      </c>
      <c r="X90">
        <v>-8311</v>
      </c>
    </row>
    <row r="91" spans="1:24" x14ac:dyDescent="0.2">
      <c r="A91" t="s">
        <v>271</v>
      </c>
      <c r="B91" t="s">
        <v>272</v>
      </c>
      <c r="C91">
        <v>-8747</v>
      </c>
      <c r="D91">
        <v>290</v>
      </c>
      <c r="E91">
        <v>4911</v>
      </c>
      <c r="F91">
        <v>3681</v>
      </c>
      <c r="G91">
        <v>-1524</v>
      </c>
      <c r="H91">
        <v>-2806</v>
      </c>
      <c r="I91">
        <v>-14094</v>
      </c>
      <c r="J91">
        <v>-2373</v>
      </c>
      <c r="K91">
        <v>122</v>
      </c>
      <c r="L91">
        <v>4848</v>
      </c>
      <c r="M91">
        <v>52256</v>
      </c>
      <c r="N91">
        <v>1835</v>
      </c>
      <c r="O91">
        <v>15877</v>
      </c>
      <c r="P91">
        <v>4460</v>
      </c>
      <c r="Q91">
        <v>-3099</v>
      </c>
      <c r="R91">
        <v>-3583</v>
      </c>
      <c r="S91">
        <v>-6292</v>
      </c>
      <c r="T91">
        <v>2090</v>
      </c>
      <c r="U91">
        <v>-1690</v>
      </c>
      <c r="V91">
        <v>4989</v>
      </c>
      <c r="W91">
        <v>4659</v>
      </c>
      <c r="X91">
        <v>8974</v>
      </c>
    </row>
    <row r="92" spans="1:24" x14ac:dyDescent="0.2">
      <c r="A92" t="s">
        <v>273</v>
      </c>
      <c r="B92" t="s">
        <v>274</v>
      </c>
      <c r="C92">
        <v>0</v>
      </c>
      <c r="D92">
        <v>0</v>
      </c>
      <c r="E92">
        <v>0</v>
      </c>
      <c r="F92">
        <v>0</v>
      </c>
      <c r="G92">
        <v>0</v>
      </c>
      <c r="H92">
        <v>0</v>
      </c>
      <c r="I92">
        <v>0</v>
      </c>
      <c r="J92">
        <v>0</v>
      </c>
      <c r="K92">
        <v>0</v>
      </c>
      <c r="L92">
        <v>0</v>
      </c>
      <c r="M92">
        <v>0</v>
      </c>
      <c r="N92">
        <v>0</v>
      </c>
      <c r="O92">
        <v>0</v>
      </c>
      <c r="P92">
        <v>0</v>
      </c>
      <c r="Q92">
        <v>0</v>
      </c>
      <c r="R92">
        <v>0</v>
      </c>
      <c r="S92">
        <v>0</v>
      </c>
      <c r="T92">
        <v>0</v>
      </c>
      <c r="U92">
        <v>0</v>
      </c>
      <c r="V92">
        <v>0</v>
      </c>
      <c r="W92">
        <v>0</v>
      </c>
      <c r="X92">
        <v>0</v>
      </c>
    </row>
    <row r="93" spans="1:24" x14ac:dyDescent="0.2">
      <c r="A93" t="s">
        <v>275</v>
      </c>
      <c r="B93" t="s">
        <v>276</v>
      </c>
      <c r="C93">
        <v>-10</v>
      </c>
      <c r="D93">
        <v>722</v>
      </c>
      <c r="E93">
        <v>630</v>
      </c>
      <c r="F93">
        <v>475</v>
      </c>
      <c r="G93">
        <v>-601</v>
      </c>
      <c r="H93">
        <v>398</v>
      </c>
      <c r="I93">
        <v>-4511</v>
      </c>
      <c r="J93">
        <v>223</v>
      </c>
      <c r="K93">
        <v>154</v>
      </c>
      <c r="L93">
        <v>106</v>
      </c>
      <c r="M93">
        <v>48230</v>
      </c>
      <c r="N93">
        <v>31</v>
      </c>
      <c r="O93">
        <v>-1752</v>
      </c>
      <c r="P93">
        <v>37</v>
      </c>
      <c r="Q93">
        <v>22</v>
      </c>
      <c r="R93">
        <v>23</v>
      </c>
      <c r="S93">
        <v>9</v>
      </c>
      <c r="T93">
        <v>684</v>
      </c>
      <c r="U93">
        <v>78</v>
      </c>
      <c r="V93">
        <v>156</v>
      </c>
      <c r="W93">
        <v>237</v>
      </c>
      <c r="X93">
        <v>81</v>
      </c>
    </row>
    <row r="94" spans="1:24" x14ac:dyDescent="0.2">
      <c r="A94" t="s">
        <v>277</v>
      </c>
      <c r="B94" t="s">
        <v>278</v>
      </c>
      <c r="C94">
        <v>-5484</v>
      </c>
      <c r="D94">
        <v>-2308</v>
      </c>
      <c r="E94">
        <v>3600</v>
      </c>
      <c r="F94">
        <v>2632</v>
      </c>
      <c r="G94">
        <v>-1494</v>
      </c>
      <c r="H94">
        <v>-3826</v>
      </c>
      <c r="I94">
        <v>-10200</v>
      </c>
      <c r="J94">
        <v>-3331</v>
      </c>
      <c r="K94">
        <v>-1021</v>
      </c>
      <c r="L94">
        <v>3473</v>
      </c>
      <c r="M94">
        <v>3357</v>
      </c>
      <c r="N94">
        <v>1293</v>
      </c>
      <c r="O94">
        <v>18079</v>
      </c>
      <c r="P94">
        <v>4032</v>
      </c>
      <c r="Q94">
        <v>-3438</v>
      </c>
      <c r="R94">
        <v>-3849</v>
      </c>
      <c r="S94">
        <v>-6485</v>
      </c>
      <c r="T94">
        <v>1348</v>
      </c>
      <c r="U94">
        <v>-1812</v>
      </c>
      <c r="V94">
        <v>4824</v>
      </c>
      <c r="W94">
        <v>4271</v>
      </c>
      <c r="X94">
        <v>8814</v>
      </c>
    </row>
    <row r="95" spans="1:24" x14ac:dyDescent="0.2">
      <c r="A95" t="s">
        <v>279</v>
      </c>
      <c r="B95" t="s">
        <v>280</v>
      </c>
      <c r="C95">
        <v>-3253</v>
      </c>
      <c r="D95">
        <v>1876</v>
      </c>
      <c r="E95">
        <v>681</v>
      </c>
      <c r="F95">
        <v>574</v>
      </c>
      <c r="G95">
        <v>571</v>
      </c>
      <c r="H95">
        <v>623</v>
      </c>
      <c r="I95">
        <v>617</v>
      </c>
      <c r="J95">
        <v>735</v>
      </c>
      <c r="K95">
        <v>989</v>
      </c>
      <c r="L95">
        <v>1269</v>
      </c>
      <c r="M95">
        <v>669</v>
      </c>
      <c r="N95">
        <v>511</v>
      </c>
      <c r="O95">
        <v>-450</v>
      </c>
      <c r="P95">
        <v>391</v>
      </c>
      <c r="Q95">
        <v>317</v>
      </c>
      <c r="R95">
        <v>243</v>
      </c>
      <c r="S95">
        <v>185</v>
      </c>
      <c r="T95">
        <v>58</v>
      </c>
      <c r="U95">
        <v>44</v>
      </c>
      <c r="V95">
        <v>10</v>
      </c>
      <c r="W95">
        <v>150</v>
      </c>
      <c r="X95">
        <v>78</v>
      </c>
    </row>
    <row r="96" spans="1:24" x14ac:dyDescent="0.2">
      <c r="A96" t="s">
        <v>281</v>
      </c>
      <c r="B96" t="s">
        <v>282</v>
      </c>
      <c r="C96" t="s">
        <v>22</v>
      </c>
      <c r="D96" t="s">
        <v>22</v>
      </c>
      <c r="E96" t="s">
        <v>22</v>
      </c>
      <c r="F96" t="s">
        <v>22</v>
      </c>
      <c r="G96">
        <v>293</v>
      </c>
      <c r="H96">
        <v>242</v>
      </c>
      <c r="I96">
        <v>224</v>
      </c>
      <c r="J96">
        <v>309</v>
      </c>
      <c r="K96">
        <v>517</v>
      </c>
      <c r="L96">
        <v>587</v>
      </c>
      <c r="M96">
        <v>138</v>
      </c>
      <c r="N96">
        <v>55</v>
      </c>
      <c r="O96">
        <v>110</v>
      </c>
      <c r="P96">
        <v>24</v>
      </c>
      <c r="Q96">
        <v>3</v>
      </c>
      <c r="R96">
        <v>5</v>
      </c>
      <c r="S96">
        <v>-20</v>
      </c>
      <c r="T96">
        <v>-56</v>
      </c>
      <c r="U96">
        <v>0</v>
      </c>
      <c r="V96" t="s">
        <v>283</v>
      </c>
      <c r="W96">
        <v>-12</v>
      </c>
      <c r="X96">
        <v>-73</v>
      </c>
    </row>
    <row r="97" spans="1:24" x14ac:dyDescent="0.2">
      <c r="A97" t="s">
        <v>284</v>
      </c>
      <c r="B97" t="s">
        <v>285</v>
      </c>
      <c r="C97" t="s">
        <v>22</v>
      </c>
      <c r="D97" t="s">
        <v>22</v>
      </c>
      <c r="E97" t="s">
        <v>22</v>
      </c>
      <c r="F97" t="s">
        <v>22</v>
      </c>
      <c r="G97">
        <v>191</v>
      </c>
      <c r="H97">
        <v>298</v>
      </c>
      <c r="I97">
        <v>309</v>
      </c>
      <c r="J97">
        <v>308</v>
      </c>
      <c r="K97">
        <v>288</v>
      </c>
      <c r="L97">
        <v>443</v>
      </c>
      <c r="M97">
        <v>480</v>
      </c>
      <c r="N97">
        <v>439</v>
      </c>
      <c r="O97">
        <v>-598</v>
      </c>
      <c r="P97">
        <v>365</v>
      </c>
      <c r="Q97">
        <v>313</v>
      </c>
      <c r="R97">
        <v>234</v>
      </c>
      <c r="S97">
        <v>205</v>
      </c>
      <c r="T97">
        <v>114</v>
      </c>
      <c r="U97">
        <v>44</v>
      </c>
      <c r="V97">
        <v>10</v>
      </c>
      <c r="W97">
        <v>162</v>
      </c>
      <c r="X97">
        <v>151</v>
      </c>
    </row>
    <row r="98" spans="1:24" x14ac:dyDescent="0.2">
      <c r="A98" t="s">
        <v>286</v>
      </c>
      <c r="B98" t="s">
        <v>287</v>
      </c>
      <c r="C98" t="s">
        <v>22</v>
      </c>
      <c r="D98" t="s">
        <v>22</v>
      </c>
      <c r="E98" t="s">
        <v>22</v>
      </c>
      <c r="F98" t="s">
        <v>22</v>
      </c>
      <c r="G98">
        <v>0</v>
      </c>
      <c r="H98">
        <v>0</v>
      </c>
      <c r="I98">
        <v>0</v>
      </c>
      <c r="J98">
        <v>0</v>
      </c>
      <c r="K98">
        <v>0</v>
      </c>
      <c r="L98">
        <v>0</v>
      </c>
      <c r="M98">
        <v>0</v>
      </c>
      <c r="N98">
        <v>0</v>
      </c>
      <c r="O98">
        <v>0</v>
      </c>
      <c r="P98">
        <v>0</v>
      </c>
      <c r="Q98">
        <v>0</v>
      </c>
      <c r="R98">
        <v>0</v>
      </c>
      <c r="S98">
        <v>0</v>
      </c>
      <c r="T98">
        <v>0</v>
      </c>
      <c r="U98">
        <v>0</v>
      </c>
      <c r="V98">
        <v>0</v>
      </c>
      <c r="W98">
        <v>0</v>
      </c>
      <c r="X98">
        <v>0</v>
      </c>
    </row>
    <row r="99" spans="1:24" x14ac:dyDescent="0.2">
      <c r="A99" t="s">
        <v>288</v>
      </c>
      <c r="B99" t="s">
        <v>289</v>
      </c>
      <c r="C99" t="s">
        <v>22</v>
      </c>
      <c r="D99" t="s">
        <v>22</v>
      </c>
      <c r="E99" t="s">
        <v>22</v>
      </c>
      <c r="F99" t="s">
        <v>22</v>
      </c>
      <c r="G99">
        <v>87</v>
      </c>
      <c r="H99">
        <v>83</v>
      </c>
      <c r="I99">
        <v>84</v>
      </c>
      <c r="J99">
        <v>118</v>
      </c>
      <c r="K99">
        <v>184</v>
      </c>
      <c r="L99">
        <v>239</v>
      </c>
      <c r="M99">
        <v>51</v>
      </c>
      <c r="N99">
        <v>17</v>
      </c>
      <c r="O99">
        <v>39</v>
      </c>
      <c r="P99">
        <v>3</v>
      </c>
      <c r="Q99">
        <v>1</v>
      </c>
      <c r="R99">
        <v>4</v>
      </c>
      <c r="S99">
        <v>0</v>
      </c>
      <c r="T99">
        <v>0</v>
      </c>
      <c r="U99">
        <v>0</v>
      </c>
      <c r="V99">
        <v>0</v>
      </c>
      <c r="W99">
        <v>0</v>
      </c>
      <c r="X99">
        <v>0</v>
      </c>
    </row>
    <row r="100" spans="1:24" x14ac:dyDescent="0.2">
      <c r="A100" t="s">
        <v>290</v>
      </c>
      <c r="B100" s="75" t="s">
        <v>291</v>
      </c>
      <c r="C100">
        <v>765215</v>
      </c>
      <c r="D100">
        <v>1066074</v>
      </c>
      <c r="E100">
        <v>788345</v>
      </c>
      <c r="F100">
        <v>821844</v>
      </c>
      <c r="G100">
        <v>911660</v>
      </c>
      <c r="H100">
        <v>1600881</v>
      </c>
      <c r="I100">
        <v>1277056</v>
      </c>
      <c r="J100">
        <v>2120480</v>
      </c>
      <c r="K100">
        <v>2190087</v>
      </c>
      <c r="L100">
        <v>462408</v>
      </c>
      <c r="M100">
        <v>325644</v>
      </c>
      <c r="N100">
        <v>1391042</v>
      </c>
      <c r="O100">
        <v>983522</v>
      </c>
      <c r="P100">
        <v>632034</v>
      </c>
      <c r="Q100">
        <v>1052068</v>
      </c>
      <c r="R100">
        <v>1109443</v>
      </c>
      <c r="S100">
        <v>503468</v>
      </c>
      <c r="T100">
        <v>706693</v>
      </c>
      <c r="U100">
        <v>1559219</v>
      </c>
      <c r="V100">
        <v>711777</v>
      </c>
      <c r="W100">
        <v>755724</v>
      </c>
      <c r="X100">
        <v>1456528</v>
      </c>
    </row>
    <row r="101" spans="1:24" x14ac:dyDescent="0.2">
      <c r="A101" t="s">
        <v>292</v>
      </c>
      <c r="B101" t="s">
        <v>293</v>
      </c>
      <c r="C101">
        <v>312449</v>
      </c>
      <c r="D101">
        <v>349124</v>
      </c>
      <c r="E101">
        <v>172496</v>
      </c>
      <c r="F101">
        <v>111056</v>
      </c>
      <c r="G101">
        <v>117107</v>
      </c>
      <c r="H101">
        <v>213642</v>
      </c>
      <c r="I101">
        <v>142345</v>
      </c>
      <c r="J101">
        <v>298464</v>
      </c>
      <c r="K101">
        <v>346615</v>
      </c>
      <c r="L101">
        <v>341091</v>
      </c>
      <c r="M101">
        <v>161082</v>
      </c>
      <c r="N101">
        <v>264039</v>
      </c>
      <c r="O101">
        <v>263499</v>
      </c>
      <c r="P101">
        <v>250343</v>
      </c>
      <c r="Q101">
        <v>288131</v>
      </c>
      <c r="R101">
        <v>251857</v>
      </c>
      <c r="S101">
        <v>511434</v>
      </c>
      <c r="T101">
        <v>474388</v>
      </c>
      <c r="U101">
        <v>380823</v>
      </c>
      <c r="V101">
        <v>214315</v>
      </c>
      <c r="W101">
        <v>302200</v>
      </c>
      <c r="X101">
        <v>211298</v>
      </c>
    </row>
    <row r="102" spans="1:24" x14ac:dyDescent="0.2">
      <c r="A102" t="s">
        <v>294</v>
      </c>
      <c r="B102" t="s">
        <v>246</v>
      </c>
      <c r="C102">
        <v>225351</v>
      </c>
      <c r="D102">
        <v>258438</v>
      </c>
      <c r="E102">
        <v>108076</v>
      </c>
      <c r="F102">
        <v>108516</v>
      </c>
      <c r="G102">
        <v>113468</v>
      </c>
      <c r="H102">
        <v>148198</v>
      </c>
      <c r="I102">
        <v>116476</v>
      </c>
      <c r="J102">
        <v>188319</v>
      </c>
      <c r="K102">
        <v>196967</v>
      </c>
      <c r="L102">
        <v>303218</v>
      </c>
      <c r="M102">
        <v>155760</v>
      </c>
      <c r="N102">
        <v>207842</v>
      </c>
      <c r="O102">
        <v>191138</v>
      </c>
      <c r="P102">
        <v>211419</v>
      </c>
      <c r="Q102">
        <v>211769</v>
      </c>
      <c r="R102">
        <v>146073</v>
      </c>
      <c r="S102">
        <v>426321</v>
      </c>
      <c r="T102">
        <v>374243</v>
      </c>
      <c r="U102">
        <v>333318</v>
      </c>
      <c r="V102">
        <v>318545</v>
      </c>
      <c r="W102">
        <v>262483</v>
      </c>
      <c r="X102">
        <v>198291</v>
      </c>
    </row>
    <row r="103" spans="1:24" x14ac:dyDescent="0.2">
      <c r="A103" t="s">
        <v>295</v>
      </c>
      <c r="B103" t="s">
        <v>248</v>
      </c>
      <c r="C103">
        <v>87099</v>
      </c>
      <c r="D103">
        <v>90686</v>
      </c>
      <c r="E103">
        <v>64420</v>
      </c>
      <c r="F103">
        <v>2541</v>
      </c>
      <c r="G103">
        <v>3638</v>
      </c>
      <c r="H103">
        <v>65444</v>
      </c>
      <c r="I103">
        <v>25869</v>
      </c>
      <c r="J103">
        <v>110146</v>
      </c>
      <c r="K103">
        <v>149648</v>
      </c>
      <c r="L103">
        <v>37874</v>
      </c>
      <c r="M103">
        <v>5322</v>
      </c>
      <c r="N103">
        <v>56197</v>
      </c>
      <c r="O103">
        <v>72361</v>
      </c>
      <c r="P103">
        <v>38925</v>
      </c>
      <c r="Q103">
        <v>76362</v>
      </c>
      <c r="R103">
        <v>105784</v>
      </c>
      <c r="S103">
        <v>85114</v>
      </c>
      <c r="T103">
        <v>100145</v>
      </c>
      <c r="U103">
        <v>47505</v>
      </c>
      <c r="V103">
        <v>-104230</v>
      </c>
      <c r="W103">
        <v>39717</v>
      </c>
      <c r="X103">
        <v>13007</v>
      </c>
    </row>
    <row r="104" spans="1:24" x14ac:dyDescent="0.2">
      <c r="A104" t="s">
        <v>296</v>
      </c>
      <c r="B104" t="s">
        <v>297</v>
      </c>
      <c r="C104">
        <v>278697</v>
      </c>
      <c r="D104">
        <v>441966</v>
      </c>
      <c r="E104">
        <v>431492</v>
      </c>
      <c r="F104">
        <v>504155</v>
      </c>
      <c r="G104">
        <v>550163</v>
      </c>
      <c r="H104">
        <v>867340</v>
      </c>
      <c r="I104">
        <v>832037</v>
      </c>
      <c r="J104">
        <v>1126735</v>
      </c>
      <c r="K104">
        <v>1156612</v>
      </c>
      <c r="L104">
        <v>523683</v>
      </c>
      <c r="M104">
        <v>357352</v>
      </c>
      <c r="N104">
        <v>820434</v>
      </c>
      <c r="O104">
        <v>311626</v>
      </c>
      <c r="P104">
        <v>747017</v>
      </c>
      <c r="Q104">
        <v>511987</v>
      </c>
      <c r="R104">
        <v>697607</v>
      </c>
      <c r="S104">
        <v>213910</v>
      </c>
      <c r="T104">
        <v>231265</v>
      </c>
      <c r="U104">
        <v>790810</v>
      </c>
      <c r="V104">
        <v>303075</v>
      </c>
      <c r="W104">
        <v>177157</v>
      </c>
      <c r="X104">
        <v>710151</v>
      </c>
    </row>
    <row r="105" spans="1:24" x14ac:dyDescent="0.2">
      <c r="A105" t="s">
        <v>298</v>
      </c>
      <c r="B105" t="s">
        <v>252</v>
      </c>
      <c r="C105">
        <v>112289</v>
      </c>
      <c r="D105">
        <v>193600</v>
      </c>
      <c r="E105">
        <v>121464</v>
      </c>
      <c r="F105">
        <v>54067</v>
      </c>
      <c r="G105">
        <v>33981</v>
      </c>
      <c r="H105">
        <v>61786</v>
      </c>
      <c r="I105">
        <v>89258</v>
      </c>
      <c r="J105">
        <v>145481</v>
      </c>
      <c r="K105">
        <v>275617</v>
      </c>
      <c r="L105">
        <v>126804</v>
      </c>
      <c r="M105">
        <v>219302</v>
      </c>
      <c r="N105">
        <v>178952</v>
      </c>
      <c r="O105">
        <v>123357</v>
      </c>
      <c r="P105">
        <v>239065</v>
      </c>
      <c r="Q105">
        <v>-62642</v>
      </c>
      <c r="R105">
        <v>154311</v>
      </c>
      <c r="S105">
        <v>-187306</v>
      </c>
      <c r="T105">
        <v>-139700</v>
      </c>
      <c r="U105">
        <v>149633</v>
      </c>
      <c r="V105">
        <v>156916</v>
      </c>
      <c r="W105">
        <v>-244098</v>
      </c>
      <c r="X105">
        <v>648399</v>
      </c>
    </row>
    <row r="106" spans="1:24" x14ac:dyDescent="0.2">
      <c r="A106" t="s">
        <v>299</v>
      </c>
      <c r="B106" t="s">
        <v>254</v>
      </c>
      <c r="C106">
        <v>166408</v>
      </c>
      <c r="D106">
        <v>248366</v>
      </c>
      <c r="E106">
        <v>310028</v>
      </c>
      <c r="F106">
        <v>450088</v>
      </c>
      <c r="G106">
        <v>516182</v>
      </c>
      <c r="H106">
        <v>805554</v>
      </c>
      <c r="I106">
        <v>742779</v>
      </c>
      <c r="J106">
        <v>981254</v>
      </c>
      <c r="K106">
        <v>880995</v>
      </c>
      <c r="L106">
        <v>396879</v>
      </c>
      <c r="M106">
        <v>138050</v>
      </c>
      <c r="N106">
        <v>641481</v>
      </c>
      <c r="O106">
        <v>188269</v>
      </c>
      <c r="P106">
        <v>507952</v>
      </c>
      <c r="Q106">
        <v>574629</v>
      </c>
      <c r="R106">
        <v>543296</v>
      </c>
      <c r="S106">
        <v>401216</v>
      </c>
      <c r="T106">
        <v>370965</v>
      </c>
      <c r="U106">
        <v>641177</v>
      </c>
      <c r="V106">
        <v>146159</v>
      </c>
      <c r="W106">
        <v>421255</v>
      </c>
      <c r="X106">
        <v>61752</v>
      </c>
    </row>
    <row r="107" spans="1:24" x14ac:dyDescent="0.2">
      <c r="A107" t="s">
        <v>300</v>
      </c>
      <c r="B107" t="s">
        <v>256</v>
      </c>
      <c r="C107">
        <v>-6900</v>
      </c>
      <c r="D107">
        <v>5393</v>
      </c>
      <c r="E107">
        <v>3149</v>
      </c>
      <c r="F107">
        <v>76547</v>
      </c>
      <c r="G107">
        <v>31099</v>
      </c>
      <c r="H107">
        <v>99851</v>
      </c>
      <c r="I107">
        <v>-45310</v>
      </c>
      <c r="J107">
        <v>22756</v>
      </c>
      <c r="K107">
        <v>158983</v>
      </c>
      <c r="L107">
        <v>287226</v>
      </c>
      <c r="M107">
        <v>-124007</v>
      </c>
      <c r="N107">
        <v>-53031</v>
      </c>
      <c r="O107">
        <v>-86722</v>
      </c>
      <c r="P107">
        <v>16331</v>
      </c>
      <c r="Q107">
        <v>45675</v>
      </c>
      <c r="R107">
        <v>22391</v>
      </c>
      <c r="S107">
        <v>45833</v>
      </c>
      <c r="T107">
        <v>-12173</v>
      </c>
      <c r="U107">
        <v>11926</v>
      </c>
      <c r="V107">
        <v>30353</v>
      </c>
      <c r="W107">
        <v>-33144</v>
      </c>
      <c r="X107">
        <v>272452</v>
      </c>
    </row>
    <row r="108" spans="1:24" x14ac:dyDescent="0.2">
      <c r="A108" t="s">
        <v>301</v>
      </c>
      <c r="B108" t="s">
        <v>258</v>
      </c>
      <c r="C108">
        <v>173308</v>
      </c>
      <c r="D108">
        <v>242973</v>
      </c>
      <c r="E108">
        <v>306879</v>
      </c>
      <c r="F108">
        <v>373541</v>
      </c>
      <c r="G108">
        <v>485083</v>
      </c>
      <c r="H108">
        <v>705703</v>
      </c>
      <c r="I108">
        <v>788088</v>
      </c>
      <c r="J108">
        <v>958498</v>
      </c>
      <c r="K108">
        <v>722012</v>
      </c>
      <c r="L108">
        <v>109652</v>
      </c>
      <c r="M108">
        <v>262056</v>
      </c>
      <c r="N108">
        <v>694513</v>
      </c>
      <c r="O108">
        <v>274991</v>
      </c>
      <c r="P108">
        <v>491622</v>
      </c>
      <c r="Q108">
        <v>528954</v>
      </c>
      <c r="R108">
        <v>520905</v>
      </c>
      <c r="S108">
        <v>355383</v>
      </c>
      <c r="T108">
        <v>383138</v>
      </c>
      <c r="U108">
        <v>629251</v>
      </c>
      <c r="V108">
        <v>115806</v>
      </c>
      <c r="W108">
        <v>454399</v>
      </c>
      <c r="X108">
        <v>-210700</v>
      </c>
    </row>
    <row r="109" spans="1:24" x14ac:dyDescent="0.2">
      <c r="A109" t="s">
        <v>302</v>
      </c>
      <c r="B109" t="s">
        <v>303</v>
      </c>
      <c r="C109">
        <v>174069</v>
      </c>
      <c r="D109">
        <v>274984</v>
      </c>
      <c r="E109">
        <v>184357</v>
      </c>
      <c r="F109">
        <v>206634</v>
      </c>
      <c r="G109">
        <v>244390</v>
      </c>
      <c r="H109">
        <v>519899</v>
      </c>
      <c r="I109">
        <v>302673</v>
      </c>
      <c r="J109">
        <v>695280</v>
      </c>
      <c r="K109">
        <v>686860</v>
      </c>
      <c r="L109">
        <v>-402367</v>
      </c>
      <c r="M109">
        <v>-192789</v>
      </c>
      <c r="N109">
        <v>306569</v>
      </c>
      <c r="O109">
        <v>408397</v>
      </c>
      <c r="P109">
        <v>-365327</v>
      </c>
      <c r="Q109">
        <v>251949</v>
      </c>
      <c r="R109">
        <v>159979</v>
      </c>
      <c r="S109">
        <v>-221876</v>
      </c>
      <c r="T109">
        <v>1040</v>
      </c>
      <c r="U109">
        <v>387586</v>
      </c>
      <c r="V109">
        <v>194387</v>
      </c>
      <c r="W109">
        <v>276368</v>
      </c>
      <c r="X109">
        <v>535079</v>
      </c>
    </row>
    <row r="110" spans="1:24" x14ac:dyDescent="0.2">
      <c r="A110" t="s">
        <v>304</v>
      </c>
      <c r="B110" t="s">
        <v>262</v>
      </c>
      <c r="C110" t="s">
        <v>22</v>
      </c>
      <c r="D110" t="s">
        <v>22</v>
      </c>
      <c r="E110" t="s">
        <v>22</v>
      </c>
      <c r="F110" t="s">
        <v>22</v>
      </c>
      <c r="G110" t="s">
        <v>22</v>
      </c>
      <c r="H110" t="s">
        <v>22</v>
      </c>
      <c r="I110" t="s">
        <v>22</v>
      </c>
      <c r="J110" t="s">
        <v>22</v>
      </c>
      <c r="K110" t="s">
        <v>22</v>
      </c>
      <c r="L110" t="s">
        <v>22</v>
      </c>
      <c r="M110" t="s">
        <v>22</v>
      </c>
      <c r="N110" t="s">
        <v>22</v>
      </c>
      <c r="O110" t="s">
        <v>22</v>
      </c>
      <c r="P110" t="s">
        <v>22</v>
      </c>
      <c r="Q110" t="s">
        <v>22</v>
      </c>
      <c r="R110" t="s">
        <v>22</v>
      </c>
      <c r="S110" t="s">
        <v>22</v>
      </c>
      <c r="T110" t="s">
        <v>22</v>
      </c>
      <c r="U110" t="s">
        <v>22</v>
      </c>
      <c r="V110" t="s">
        <v>22</v>
      </c>
      <c r="W110" t="s">
        <v>22</v>
      </c>
      <c r="X110" t="s">
        <v>22</v>
      </c>
    </row>
    <row r="111" spans="1:24" x14ac:dyDescent="0.2">
      <c r="A111" t="s">
        <v>305</v>
      </c>
      <c r="B111" t="s">
        <v>264</v>
      </c>
      <c r="C111" t="s">
        <v>22</v>
      </c>
      <c r="D111" t="s">
        <v>22</v>
      </c>
      <c r="E111" t="s">
        <v>22</v>
      </c>
      <c r="F111" t="s">
        <v>22</v>
      </c>
      <c r="G111">
        <v>30846</v>
      </c>
      <c r="H111">
        <v>131503</v>
      </c>
      <c r="I111">
        <v>-124782</v>
      </c>
      <c r="J111">
        <v>224386</v>
      </c>
      <c r="K111">
        <v>239302</v>
      </c>
      <c r="L111">
        <v>74441</v>
      </c>
      <c r="M111">
        <v>-74225</v>
      </c>
      <c r="N111">
        <v>115678</v>
      </c>
      <c r="O111">
        <v>475678</v>
      </c>
      <c r="P111">
        <v>-246001</v>
      </c>
      <c r="Q111">
        <v>202838</v>
      </c>
      <c r="R111">
        <v>61076</v>
      </c>
      <c r="S111">
        <v>35103</v>
      </c>
      <c r="T111">
        <v>-5440</v>
      </c>
      <c r="U111">
        <v>218759</v>
      </c>
      <c r="V111">
        <v>12656</v>
      </c>
      <c r="W111">
        <v>204250</v>
      </c>
      <c r="X111">
        <v>323595</v>
      </c>
    </row>
    <row r="112" spans="1:24" x14ac:dyDescent="0.2">
      <c r="A112" t="s">
        <v>306</v>
      </c>
      <c r="B112" t="s">
        <v>266</v>
      </c>
      <c r="C112" t="s">
        <v>22</v>
      </c>
      <c r="D112" t="s">
        <v>22</v>
      </c>
      <c r="E112" t="s">
        <v>22</v>
      </c>
      <c r="F112" t="s">
        <v>22</v>
      </c>
      <c r="G112">
        <v>214539</v>
      </c>
      <c r="H112">
        <v>386418</v>
      </c>
      <c r="I112">
        <v>415824</v>
      </c>
      <c r="J112">
        <v>465221</v>
      </c>
      <c r="K112">
        <v>426981</v>
      </c>
      <c r="L112">
        <v>-483554</v>
      </c>
      <c r="M112">
        <v>-172464</v>
      </c>
      <c r="N112">
        <v>172256</v>
      </c>
      <c r="O112">
        <v>-84789</v>
      </c>
      <c r="P112">
        <v>-130307</v>
      </c>
      <c r="Q112">
        <v>41333</v>
      </c>
      <c r="R112">
        <v>87870</v>
      </c>
      <c r="S112">
        <v>-264970</v>
      </c>
      <c r="T112">
        <v>483</v>
      </c>
      <c r="U112">
        <v>154411</v>
      </c>
      <c r="V112">
        <v>165787</v>
      </c>
      <c r="W112">
        <v>62052</v>
      </c>
      <c r="X112">
        <v>198920</v>
      </c>
    </row>
    <row r="113" spans="1:24" x14ac:dyDescent="0.2">
      <c r="A113" t="s">
        <v>307</v>
      </c>
      <c r="B113" t="s">
        <v>268</v>
      </c>
      <c r="C113" t="s">
        <v>22</v>
      </c>
      <c r="D113" t="s">
        <v>22</v>
      </c>
      <c r="E113" t="s">
        <v>22</v>
      </c>
      <c r="F113" t="s">
        <v>22</v>
      </c>
      <c r="G113" t="s">
        <v>22</v>
      </c>
      <c r="H113" t="s">
        <v>22</v>
      </c>
      <c r="I113" t="s">
        <v>22</v>
      </c>
      <c r="J113" t="s">
        <v>22</v>
      </c>
      <c r="K113" t="s">
        <v>22</v>
      </c>
      <c r="L113" t="s">
        <v>22</v>
      </c>
      <c r="M113" t="s">
        <v>22</v>
      </c>
      <c r="N113" t="s">
        <v>22</v>
      </c>
      <c r="O113" t="s">
        <v>22</v>
      </c>
      <c r="P113" t="s">
        <v>22</v>
      </c>
      <c r="Q113" t="s">
        <v>22</v>
      </c>
      <c r="R113" t="s">
        <v>22</v>
      </c>
      <c r="S113" t="s">
        <v>22</v>
      </c>
      <c r="T113" t="s">
        <v>22</v>
      </c>
      <c r="U113" t="s">
        <v>22</v>
      </c>
      <c r="V113" t="s">
        <v>22</v>
      </c>
      <c r="W113" t="s">
        <v>22</v>
      </c>
      <c r="X113" t="s">
        <v>22</v>
      </c>
    </row>
    <row r="114" spans="1:24" x14ac:dyDescent="0.2">
      <c r="A114" t="s">
        <v>308</v>
      </c>
      <c r="B114" t="s">
        <v>270</v>
      </c>
      <c r="C114">
        <v>-4526</v>
      </c>
      <c r="D114">
        <v>10375</v>
      </c>
      <c r="E114">
        <v>5156</v>
      </c>
      <c r="F114">
        <v>15754</v>
      </c>
      <c r="G114">
        <v>-995</v>
      </c>
      <c r="H114">
        <v>1979</v>
      </c>
      <c r="I114">
        <v>11632</v>
      </c>
      <c r="J114">
        <v>5673</v>
      </c>
      <c r="K114">
        <v>20576</v>
      </c>
      <c r="L114">
        <v>6746</v>
      </c>
      <c r="M114">
        <v>6301</v>
      </c>
      <c r="N114">
        <v>18635</v>
      </c>
      <c r="O114">
        <v>17508</v>
      </c>
      <c r="P114">
        <v>10981</v>
      </c>
      <c r="Q114">
        <v>7778</v>
      </c>
      <c r="R114">
        <v>11033</v>
      </c>
      <c r="S114">
        <v>7991</v>
      </c>
      <c r="T114">
        <v>5997</v>
      </c>
      <c r="U114">
        <v>14417</v>
      </c>
      <c r="V114">
        <v>15943</v>
      </c>
      <c r="W114">
        <v>10066</v>
      </c>
      <c r="X114">
        <v>12564</v>
      </c>
    </row>
    <row r="115" spans="1:24" x14ac:dyDescent="0.2">
      <c r="A115" t="s">
        <v>309</v>
      </c>
      <c r="B115" t="s">
        <v>310</v>
      </c>
      <c r="C115">
        <v>0</v>
      </c>
      <c r="D115">
        <v>0</v>
      </c>
      <c r="E115">
        <v>0</v>
      </c>
      <c r="F115">
        <v>0</v>
      </c>
      <c r="G115">
        <v>0</v>
      </c>
      <c r="H115">
        <v>0</v>
      </c>
      <c r="I115">
        <v>0</v>
      </c>
      <c r="J115">
        <v>0</v>
      </c>
      <c r="K115">
        <v>0</v>
      </c>
      <c r="L115">
        <v>0</v>
      </c>
      <c r="M115">
        <v>47598</v>
      </c>
      <c r="N115">
        <v>0</v>
      </c>
      <c r="O115">
        <v>0</v>
      </c>
      <c r="P115">
        <v>0</v>
      </c>
      <c r="Q115">
        <v>0</v>
      </c>
      <c r="R115">
        <v>0</v>
      </c>
      <c r="S115">
        <v>0</v>
      </c>
      <c r="T115">
        <v>0</v>
      </c>
      <c r="U115">
        <v>0</v>
      </c>
      <c r="V115">
        <v>0</v>
      </c>
      <c r="W115">
        <v>0</v>
      </c>
      <c r="X115">
        <v>0</v>
      </c>
    </row>
    <row r="116" spans="1:24" x14ac:dyDescent="0.2">
      <c r="A116" t="s">
        <v>311</v>
      </c>
      <c r="B116" s="75" t="s">
        <v>312</v>
      </c>
      <c r="C116" t="s">
        <v>22</v>
      </c>
      <c r="D116" t="s">
        <v>22</v>
      </c>
      <c r="E116" t="s">
        <v>22</v>
      </c>
      <c r="F116" t="s">
        <v>22</v>
      </c>
      <c r="G116" t="s">
        <v>22</v>
      </c>
      <c r="H116" t="s">
        <v>22</v>
      </c>
      <c r="I116" t="s">
        <v>22</v>
      </c>
      <c r="J116">
        <v>-29710</v>
      </c>
      <c r="K116">
        <v>-6222</v>
      </c>
      <c r="L116">
        <v>32947</v>
      </c>
      <c r="M116">
        <v>-44816</v>
      </c>
      <c r="N116">
        <v>-14076</v>
      </c>
      <c r="O116">
        <v>-35006</v>
      </c>
      <c r="P116">
        <v>7064</v>
      </c>
      <c r="Q116">
        <v>2222</v>
      </c>
      <c r="R116">
        <v>-54335</v>
      </c>
      <c r="S116">
        <v>-27035</v>
      </c>
      <c r="T116">
        <v>7827</v>
      </c>
      <c r="U116">
        <v>23998</v>
      </c>
      <c r="V116">
        <v>-20404</v>
      </c>
      <c r="W116">
        <v>-41670</v>
      </c>
      <c r="X116">
        <v>-5780</v>
      </c>
    </row>
    <row r="117" spans="1:24" x14ac:dyDescent="0.2">
      <c r="A117" t="s">
        <v>116</v>
      </c>
      <c r="B117" t="s">
        <v>313</v>
      </c>
      <c r="C117" t="s">
        <v>116</v>
      </c>
      <c r="D117" t="s">
        <v>116</v>
      </c>
      <c r="E117" t="s">
        <v>116</v>
      </c>
      <c r="F117" t="s">
        <v>116</v>
      </c>
      <c r="G117" t="s">
        <v>116</v>
      </c>
      <c r="H117" t="s">
        <v>116</v>
      </c>
      <c r="I117" t="s">
        <v>116</v>
      </c>
      <c r="J117" t="s">
        <v>116</v>
      </c>
      <c r="K117" t="s">
        <v>116</v>
      </c>
      <c r="L117" t="s">
        <v>116</v>
      </c>
      <c r="M117" t="s">
        <v>116</v>
      </c>
      <c r="N117" t="s">
        <v>116</v>
      </c>
      <c r="O117" t="s">
        <v>116</v>
      </c>
      <c r="P117" t="s">
        <v>116</v>
      </c>
      <c r="Q117" t="s">
        <v>116</v>
      </c>
      <c r="R117" t="s">
        <v>116</v>
      </c>
      <c r="S117" t="s">
        <v>116</v>
      </c>
      <c r="T117" t="s">
        <v>116</v>
      </c>
      <c r="U117" t="s">
        <v>116</v>
      </c>
      <c r="V117" t="s">
        <v>116</v>
      </c>
      <c r="W117" t="s">
        <v>116</v>
      </c>
      <c r="X117" t="s">
        <v>116</v>
      </c>
    </row>
    <row r="118" spans="1:24" x14ac:dyDescent="0.2">
      <c r="A118" t="s">
        <v>314</v>
      </c>
      <c r="B118" s="75" t="s">
        <v>315</v>
      </c>
      <c r="C118">
        <v>54437</v>
      </c>
      <c r="D118">
        <v>-72257</v>
      </c>
      <c r="E118">
        <v>-20120</v>
      </c>
      <c r="F118">
        <v>-42734</v>
      </c>
      <c r="G118">
        <v>-9768</v>
      </c>
      <c r="H118">
        <v>98014</v>
      </c>
      <c r="I118">
        <v>34223</v>
      </c>
      <c r="J118">
        <v>-1482</v>
      </c>
      <c r="K118">
        <v>109765</v>
      </c>
      <c r="L118">
        <v>-50358</v>
      </c>
      <c r="M118">
        <v>146227</v>
      </c>
      <c r="N118">
        <v>-7481</v>
      </c>
      <c r="O118">
        <v>-61650</v>
      </c>
      <c r="P118">
        <v>-30849</v>
      </c>
      <c r="Q118">
        <v>-54079</v>
      </c>
      <c r="R118">
        <v>79447</v>
      </c>
      <c r="S118">
        <v>83685</v>
      </c>
      <c r="T118">
        <v>40544</v>
      </c>
      <c r="U118">
        <v>4722</v>
      </c>
      <c r="V118">
        <v>94131</v>
      </c>
      <c r="W118">
        <v>-1788</v>
      </c>
      <c r="X118">
        <v>-31403</v>
      </c>
    </row>
    <row r="119" spans="1:24" x14ac:dyDescent="0.2">
      <c r="A119" t="s">
        <v>316</v>
      </c>
      <c r="B119" t="s">
        <v>317</v>
      </c>
      <c r="C119" t="s">
        <v>104</v>
      </c>
      <c r="D119" t="s">
        <v>104</v>
      </c>
      <c r="E119" t="s">
        <v>104</v>
      </c>
      <c r="F119" t="s">
        <v>104</v>
      </c>
      <c r="G119" t="s">
        <v>104</v>
      </c>
      <c r="H119" t="s">
        <v>104</v>
      </c>
      <c r="I119" t="s">
        <v>104</v>
      </c>
      <c r="J119" t="s">
        <v>104</v>
      </c>
      <c r="K119" t="s">
        <v>104</v>
      </c>
      <c r="L119" t="s">
        <v>104</v>
      </c>
      <c r="M119" t="s">
        <v>104</v>
      </c>
      <c r="N119" t="s">
        <v>104</v>
      </c>
      <c r="O119" t="s">
        <v>104</v>
      </c>
      <c r="P119" t="s">
        <v>104</v>
      </c>
      <c r="Q119" t="s">
        <v>104</v>
      </c>
      <c r="R119" t="s">
        <v>104</v>
      </c>
      <c r="S119" t="s">
        <v>104</v>
      </c>
      <c r="T119" t="s">
        <v>104</v>
      </c>
      <c r="U119" t="s">
        <v>104</v>
      </c>
      <c r="V119" t="s">
        <v>104</v>
      </c>
      <c r="W119" t="s">
        <v>104</v>
      </c>
      <c r="X119" t="s">
        <v>104</v>
      </c>
    </row>
    <row r="120" spans="1:24" x14ac:dyDescent="0.2">
      <c r="A120" t="s">
        <v>116</v>
      </c>
      <c r="B120" t="s">
        <v>318</v>
      </c>
      <c r="C120" t="s">
        <v>116</v>
      </c>
      <c r="D120" t="s">
        <v>116</v>
      </c>
      <c r="E120" t="s">
        <v>116</v>
      </c>
      <c r="F120" t="s">
        <v>116</v>
      </c>
      <c r="G120" t="s">
        <v>116</v>
      </c>
      <c r="H120" t="s">
        <v>116</v>
      </c>
      <c r="I120" t="s">
        <v>116</v>
      </c>
      <c r="J120" t="s">
        <v>116</v>
      </c>
      <c r="K120" t="s">
        <v>116</v>
      </c>
      <c r="L120" t="s">
        <v>116</v>
      </c>
      <c r="M120" t="s">
        <v>116</v>
      </c>
      <c r="N120" t="s">
        <v>116</v>
      </c>
      <c r="O120" t="s">
        <v>116</v>
      </c>
      <c r="P120" t="s">
        <v>116</v>
      </c>
      <c r="Q120" t="s">
        <v>116</v>
      </c>
      <c r="R120" t="s">
        <v>116</v>
      </c>
      <c r="S120" t="s">
        <v>116</v>
      </c>
      <c r="T120" t="s">
        <v>116</v>
      </c>
      <c r="U120" t="s">
        <v>116</v>
      </c>
      <c r="V120" t="s">
        <v>116</v>
      </c>
      <c r="W120" t="s">
        <v>116</v>
      </c>
      <c r="X120" t="s">
        <v>116</v>
      </c>
    </row>
    <row r="121" spans="1:24" x14ac:dyDescent="0.2">
      <c r="A121" t="s">
        <v>319</v>
      </c>
      <c r="B121" s="75" t="s">
        <v>112</v>
      </c>
      <c r="C121">
        <v>-286612</v>
      </c>
      <c r="D121">
        <v>-401918</v>
      </c>
      <c r="E121">
        <v>-394082</v>
      </c>
      <c r="F121">
        <v>-456110</v>
      </c>
      <c r="G121">
        <v>-522289</v>
      </c>
      <c r="H121">
        <v>-635890</v>
      </c>
      <c r="I121">
        <v>-749232</v>
      </c>
      <c r="J121">
        <v>-816646</v>
      </c>
      <c r="K121">
        <v>-736550</v>
      </c>
      <c r="L121">
        <v>-696523</v>
      </c>
      <c r="M121">
        <v>-379729</v>
      </c>
      <c r="N121">
        <v>-432009</v>
      </c>
      <c r="O121">
        <v>-455302</v>
      </c>
      <c r="P121">
        <v>-418115</v>
      </c>
      <c r="Q121">
        <v>-339456</v>
      </c>
      <c r="R121">
        <v>-369987</v>
      </c>
      <c r="S121">
        <v>-408889</v>
      </c>
      <c r="T121">
        <v>-397571</v>
      </c>
      <c r="U121">
        <v>-361705</v>
      </c>
      <c r="V121">
        <v>-438236</v>
      </c>
      <c r="W121">
        <v>-472146</v>
      </c>
      <c r="X121">
        <v>-616095</v>
      </c>
    </row>
    <row r="122" spans="1:24" x14ac:dyDescent="0.2">
      <c r="A122" t="s">
        <v>320</v>
      </c>
      <c r="B122" t="s">
        <v>321</v>
      </c>
      <c r="C122">
        <v>-255809</v>
      </c>
      <c r="D122">
        <v>-369686</v>
      </c>
      <c r="E122">
        <v>-360373</v>
      </c>
      <c r="F122">
        <v>-420666</v>
      </c>
      <c r="G122">
        <v>-496243</v>
      </c>
      <c r="H122">
        <v>-610838</v>
      </c>
      <c r="I122">
        <v>-716542</v>
      </c>
      <c r="J122">
        <v>-763533</v>
      </c>
      <c r="K122">
        <v>-710997</v>
      </c>
      <c r="L122">
        <v>-712350</v>
      </c>
      <c r="M122">
        <v>-394771</v>
      </c>
      <c r="N122">
        <v>-503087</v>
      </c>
      <c r="O122">
        <v>-554522</v>
      </c>
      <c r="P122">
        <v>-525906</v>
      </c>
      <c r="Q122">
        <v>-446861</v>
      </c>
      <c r="R122">
        <v>-483952</v>
      </c>
      <c r="S122">
        <v>-491421</v>
      </c>
      <c r="T122">
        <v>-481475</v>
      </c>
      <c r="U122">
        <v>-512739</v>
      </c>
      <c r="V122">
        <v>-580950</v>
      </c>
      <c r="W122">
        <v>-576341</v>
      </c>
      <c r="X122">
        <v>-676684</v>
      </c>
    </row>
    <row r="123" spans="1:24" x14ac:dyDescent="0.2">
      <c r="A123" t="s">
        <v>322</v>
      </c>
      <c r="B123" t="s">
        <v>323</v>
      </c>
      <c r="C123">
        <v>-337068</v>
      </c>
      <c r="D123">
        <v>-446783</v>
      </c>
      <c r="E123">
        <v>-422370</v>
      </c>
      <c r="F123">
        <v>-475245</v>
      </c>
      <c r="G123">
        <v>-541643</v>
      </c>
      <c r="H123">
        <v>-664766</v>
      </c>
      <c r="I123">
        <v>-782804</v>
      </c>
      <c r="J123">
        <v>-837289</v>
      </c>
      <c r="K123">
        <v>-821196</v>
      </c>
      <c r="L123">
        <v>-832492</v>
      </c>
      <c r="M123">
        <v>-509694</v>
      </c>
      <c r="N123">
        <v>-648671</v>
      </c>
      <c r="O123">
        <v>-740999</v>
      </c>
      <c r="P123">
        <v>-741119</v>
      </c>
      <c r="Q123">
        <v>-700539</v>
      </c>
      <c r="R123">
        <v>-749917</v>
      </c>
      <c r="S123">
        <v>-761868</v>
      </c>
      <c r="T123">
        <v>-749801</v>
      </c>
      <c r="U123">
        <v>-799343</v>
      </c>
      <c r="V123">
        <v>-878749</v>
      </c>
      <c r="W123">
        <v>-861515</v>
      </c>
      <c r="X123">
        <v>-922026</v>
      </c>
    </row>
    <row r="124" spans="1:24" x14ac:dyDescent="0.2">
      <c r="A124" t="s">
        <v>324</v>
      </c>
      <c r="B124" t="s">
        <v>325</v>
      </c>
      <c r="C124">
        <v>81258</v>
      </c>
      <c r="D124">
        <v>77096</v>
      </c>
      <c r="E124">
        <v>61997</v>
      </c>
      <c r="F124">
        <v>54579</v>
      </c>
      <c r="G124">
        <v>45401</v>
      </c>
      <c r="H124">
        <v>53927</v>
      </c>
      <c r="I124">
        <v>66262</v>
      </c>
      <c r="J124">
        <v>73756</v>
      </c>
      <c r="K124">
        <v>110199</v>
      </c>
      <c r="L124">
        <v>120142</v>
      </c>
      <c r="M124">
        <v>114923</v>
      </c>
      <c r="N124">
        <v>145584</v>
      </c>
      <c r="O124">
        <v>186477</v>
      </c>
      <c r="P124">
        <v>215213</v>
      </c>
      <c r="Q124">
        <v>253678</v>
      </c>
      <c r="R124">
        <v>265965</v>
      </c>
      <c r="S124">
        <v>270447</v>
      </c>
      <c r="T124">
        <v>268326</v>
      </c>
      <c r="U124">
        <v>286603</v>
      </c>
      <c r="V124">
        <v>297799</v>
      </c>
      <c r="W124">
        <v>285174</v>
      </c>
      <c r="X124">
        <v>245342</v>
      </c>
    </row>
    <row r="125" spans="1:24" x14ac:dyDescent="0.2">
      <c r="A125" t="s">
        <v>326</v>
      </c>
      <c r="B125" t="s">
        <v>327</v>
      </c>
      <c r="C125">
        <v>9974</v>
      </c>
      <c r="D125">
        <v>14632</v>
      </c>
      <c r="E125">
        <v>23244</v>
      </c>
      <c r="F125">
        <v>17506</v>
      </c>
      <c r="G125">
        <v>29254</v>
      </c>
      <c r="H125">
        <v>46583</v>
      </c>
      <c r="I125">
        <v>44186</v>
      </c>
      <c r="J125">
        <v>15974</v>
      </c>
      <c r="K125">
        <v>64356</v>
      </c>
      <c r="L125">
        <v>112019</v>
      </c>
      <c r="M125">
        <v>115539</v>
      </c>
      <c r="N125">
        <v>169911</v>
      </c>
      <c r="O125">
        <v>202431</v>
      </c>
      <c r="P125">
        <v>197925</v>
      </c>
      <c r="Q125">
        <v>195520</v>
      </c>
      <c r="R125">
        <v>200303</v>
      </c>
      <c r="S125">
        <v>185376</v>
      </c>
      <c r="T125">
        <v>197021</v>
      </c>
      <c r="U125">
        <v>259544</v>
      </c>
      <c r="V125">
        <v>259131</v>
      </c>
      <c r="W125">
        <v>231920</v>
      </c>
      <c r="X125">
        <v>188460</v>
      </c>
    </row>
    <row r="126" spans="1:24" x14ac:dyDescent="0.2">
      <c r="A126" t="s">
        <v>328</v>
      </c>
      <c r="B126" t="s">
        <v>329</v>
      </c>
      <c r="C126">
        <v>-40777</v>
      </c>
      <c r="D126">
        <v>-46863</v>
      </c>
      <c r="E126">
        <v>-56953</v>
      </c>
      <c r="F126">
        <v>-52949</v>
      </c>
      <c r="G126">
        <v>-55300</v>
      </c>
      <c r="H126">
        <v>-71634</v>
      </c>
      <c r="I126">
        <v>-76876</v>
      </c>
      <c r="J126">
        <v>-69088</v>
      </c>
      <c r="K126">
        <v>-89910</v>
      </c>
      <c r="L126">
        <v>-96192</v>
      </c>
      <c r="M126">
        <v>-100496</v>
      </c>
      <c r="N126">
        <v>-98834</v>
      </c>
      <c r="O126">
        <v>-103211</v>
      </c>
      <c r="P126">
        <v>-90134</v>
      </c>
      <c r="Q126">
        <v>-88115</v>
      </c>
      <c r="R126">
        <v>-86339</v>
      </c>
      <c r="S126">
        <v>-102843</v>
      </c>
      <c r="T126">
        <v>-113116</v>
      </c>
      <c r="U126">
        <v>-108510</v>
      </c>
      <c r="V126">
        <v>-116417</v>
      </c>
      <c r="W126">
        <v>-127725</v>
      </c>
      <c r="X126">
        <v>-127871</v>
      </c>
    </row>
    <row r="127" spans="1:24" x14ac:dyDescent="0.2">
      <c r="A127" t="s">
        <v>330</v>
      </c>
      <c r="B127" s="75" t="s">
        <v>331</v>
      </c>
      <c r="C127">
        <v>-6428</v>
      </c>
      <c r="D127">
        <v>-4217</v>
      </c>
      <c r="E127">
        <v>12170</v>
      </c>
      <c r="F127">
        <v>-3825</v>
      </c>
      <c r="G127">
        <v>-8499</v>
      </c>
      <c r="H127">
        <v>-4344</v>
      </c>
      <c r="I127">
        <v>950</v>
      </c>
      <c r="J127">
        <v>-7439</v>
      </c>
      <c r="K127">
        <v>-6057</v>
      </c>
      <c r="L127">
        <v>-172</v>
      </c>
      <c r="M127">
        <v>-5877</v>
      </c>
      <c r="N127">
        <v>-6891</v>
      </c>
      <c r="O127">
        <v>-9020</v>
      </c>
      <c r="P127">
        <v>931</v>
      </c>
      <c r="Q127">
        <v>-6559</v>
      </c>
      <c r="R127">
        <v>-6535</v>
      </c>
      <c r="S127">
        <v>-7940</v>
      </c>
      <c r="T127">
        <v>-6606</v>
      </c>
      <c r="U127">
        <v>12394</v>
      </c>
      <c r="V127">
        <v>-4261</v>
      </c>
      <c r="W127">
        <v>-6443</v>
      </c>
      <c r="X127">
        <v>-5487</v>
      </c>
    </row>
    <row r="128" spans="1:24" x14ac:dyDescent="0.2">
      <c r="A128" t="s">
        <v>332</v>
      </c>
      <c r="B128" s="75" t="s">
        <v>333</v>
      </c>
      <c r="C128">
        <v>-293040</v>
      </c>
      <c r="D128">
        <v>-406135</v>
      </c>
      <c r="E128">
        <v>-381913</v>
      </c>
      <c r="F128">
        <v>-459935</v>
      </c>
      <c r="G128">
        <v>-530788</v>
      </c>
      <c r="H128">
        <v>-640234</v>
      </c>
      <c r="I128">
        <v>-748283</v>
      </c>
      <c r="J128">
        <v>-824085</v>
      </c>
      <c r="K128">
        <v>-742607</v>
      </c>
      <c r="L128">
        <v>-696695</v>
      </c>
      <c r="M128">
        <v>-385606</v>
      </c>
      <c r="N128">
        <v>-438900</v>
      </c>
      <c r="O128">
        <v>-464322</v>
      </c>
      <c r="P128">
        <v>-417184</v>
      </c>
      <c r="Q128">
        <v>-346015</v>
      </c>
      <c r="R128">
        <v>-376522</v>
      </c>
      <c r="S128">
        <v>-416829</v>
      </c>
      <c r="T128">
        <v>-404176</v>
      </c>
      <c r="U128">
        <v>-349311</v>
      </c>
      <c r="V128">
        <v>-442497</v>
      </c>
      <c r="W128">
        <v>-478589</v>
      </c>
      <c r="X128">
        <v>-621582</v>
      </c>
    </row>
    <row r="129" spans="1:24" x14ac:dyDescent="0.2">
      <c r="A129" t="s">
        <v>334</v>
      </c>
      <c r="B129" s="75" t="s">
        <v>335</v>
      </c>
      <c r="C129">
        <v>-238603</v>
      </c>
      <c r="D129">
        <v>-478392</v>
      </c>
      <c r="E129">
        <v>-402032</v>
      </c>
      <c r="F129">
        <v>-502668</v>
      </c>
      <c r="G129">
        <v>-540556</v>
      </c>
      <c r="H129">
        <v>-542220</v>
      </c>
      <c r="I129">
        <v>-714059</v>
      </c>
      <c r="J129">
        <v>-825567</v>
      </c>
      <c r="K129">
        <v>-632841</v>
      </c>
      <c r="L129">
        <v>-747053</v>
      </c>
      <c r="M129">
        <v>-239379</v>
      </c>
      <c r="N129">
        <v>-446381</v>
      </c>
      <c r="O129">
        <v>-525972</v>
      </c>
      <c r="P129">
        <v>-448032</v>
      </c>
      <c r="Q129">
        <v>-400093</v>
      </c>
      <c r="R129">
        <v>-297076</v>
      </c>
      <c r="S129">
        <v>-333144</v>
      </c>
      <c r="T129">
        <v>-363633</v>
      </c>
      <c r="U129">
        <v>-344588</v>
      </c>
      <c r="V129">
        <v>-348366</v>
      </c>
      <c r="W129">
        <v>-480377</v>
      </c>
      <c r="X129">
        <v>-652985</v>
      </c>
    </row>
    <row r="130" spans="1:24" ht="14.25" x14ac:dyDescent="0.3">
      <c r="A130" s="293" t="s">
        <v>336</v>
      </c>
      <c r="B130" s="290"/>
      <c r="C130" s="290"/>
      <c r="D130" s="290"/>
      <c r="E130" s="290"/>
      <c r="F130" s="290"/>
      <c r="G130" s="290"/>
      <c r="H130" s="290"/>
      <c r="I130" s="290"/>
      <c r="J130" s="290"/>
      <c r="K130" s="290"/>
      <c r="L130" s="290"/>
      <c r="M130" s="290"/>
      <c r="N130" s="290"/>
      <c r="O130" s="290"/>
      <c r="P130" s="290"/>
      <c r="Q130" s="290"/>
      <c r="R130" s="290"/>
      <c r="S130" s="290"/>
      <c r="T130" s="290"/>
      <c r="U130" s="290"/>
      <c r="V130" s="290"/>
      <c r="W130" s="290"/>
      <c r="X130" s="290"/>
    </row>
    <row r="131" spans="1:24" x14ac:dyDescent="0.2">
      <c r="A131" s="289" t="s">
        <v>337</v>
      </c>
      <c r="B131" s="290"/>
      <c r="C131" s="290"/>
      <c r="D131" s="290"/>
      <c r="E131" s="290"/>
      <c r="F131" s="290"/>
      <c r="G131" s="290"/>
      <c r="H131" s="290"/>
      <c r="I131" s="290"/>
      <c r="J131" s="290"/>
      <c r="K131" s="290"/>
      <c r="L131" s="290"/>
      <c r="M131" s="290"/>
      <c r="N131" s="290"/>
      <c r="O131" s="290"/>
      <c r="P131" s="290"/>
      <c r="Q131" s="290"/>
      <c r="R131" s="290"/>
      <c r="S131" s="290"/>
      <c r="T131" s="290"/>
      <c r="U131" s="290"/>
      <c r="V131" s="290"/>
      <c r="W131" s="290"/>
      <c r="X131" s="290"/>
    </row>
    <row r="132" spans="1:24" x14ac:dyDescent="0.2">
      <c r="A132" s="289" t="s">
        <v>338</v>
      </c>
      <c r="B132" s="290"/>
      <c r="C132" s="290"/>
      <c r="D132" s="290"/>
      <c r="E132" s="290"/>
      <c r="F132" s="290"/>
      <c r="G132" s="290"/>
      <c r="H132" s="290"/>
      <c r="I132" s="290"/>
      <c r="J132" s="290"/>
      <c r="K132" s="290"/>
      <c r="L132" s="290"/>
      <c r="M132" s="290"/>
      <c r="N132" s="290"/>
      <c r="O132" s="290"/>
      <c r="P132" s="290"/>
      <c r="Q132" s="290"/>
      <c r="R132" s="290"/>
      <c r="S132" s="290"/>
      <c r="T132" s="290"/>
      <c r="U132" s="290"/>
      <c r="V132" s="290"/>
      <c r="W132" s="290"/>
      <c r="X132" s="290"/>
    </row>
    <row r="133" spans="1:24" x14ac:dyDescent="0.2">
      <c r="A133" s="289" t="s">
        <v>339</v>
      </c>
      <c r="B133" s="290"/>
      <c r="C133" s="290"/>
      <c r="D133" s="290"/>
      <c r="E133" s="290"/>
      <c r="F133" s="290"/>
      <c r="G133" s="290"/>
      <c r="H133" s="290"/>
      <c r="I133" s="290"/>
      <c r="J133" s="290"/>
      <c r="K133" s="290"/>
      <c r="L133" s="290"/>
      <c r="M133" s="290"/>
      <c r="N133" s="290"/>
      <c r="O133" s="290"/>
      <c r="P133" s="290"/>
      <c r="Q133" s="290"/>
      <c r="R133" s="290"/>
      <c r="S133" s="290"/>
      <c r="T133" s="290"/>
      <c r="U133" s="290"/>
      <c r="V133" s="290"/>
      <c r="W133" s="290"/>
      <c r="X133" s="290"/>
    </row>
    <row r="134" spans="1:24" x14ac:dyDescent="0.2">
      <c r="A134" s="289" t="s">
        <v>340</v>
      </c>
      <c r="B134" s="290"/>
      <c r="C134" s="290"/>
      <c r="D134" s="290"/>
      <c r="E134" s="290"/>
      <c r="F134" s="290"/>
      <c r="G134" s="290"/>
      <c r="H134" s="290"/>
      <c r="I134" s="290"/>
      <c r="J134" s="290"/>
      <c r="K134" s="290"/>
      <c r="L134" s="290"/>
      <c r="M134" s="290"/>
      <c r="N134" s="290"/>
      <c r="O134" s="290"/>
      <c r="P134" s="290"/>
      <c r="Q134" s="290"/>
      <c r="R134" s="290"/>
      <c r="S134" s="290"/>
      <c r="T134" s="290"/>
      <c r="U134" s="290"/>
      <c r="V134" s="290"/>
      <c r="W134" s="290"/>
      <c r="X134" s="290"/>
    </row>
    <row r="135" spans="1:24" x14ac:dyDescent="0.2">
      <c r="A135" s="289" t="s">
        <v>341</v>
      </c>
      <c r="B135" s="290"/>
      <c r="C135" s="290"/>
      <c r="D135" s="290"/>
      <c r="E135" s="290"/>
      <c r="F135" s="290"/>
      <c r="G135" s="290"/>
      <c r="H135" s="290"/>
      <c r="I135" s="290"/>
      <c r="J135" s="290"/>
      <c r="K135" s="290"/>
      <c r="L135" s="290"/>
      <c r="M135" s="290"/>
      <c r="N135" s="290"/>
      <c r="O135" s="290"/>
      <c r="P135" s="290"/>
      <c r="Q135" s="290"/>
      <c r="R135" s="290"/>
      <c r="S135" s="290"/>
      <c r="T135" s="290"/>
      <c r="U135" s="290"/>
      <c r="V135" s="290"/>
      <c r="W135" s="290"/>
      <c r="X135" s="290"/>
    </row>
    <row r="136" spans="1:24" x14ac:dyDescent="0.2">
      <c r="A136" s="289" t="s">
        <v>342</v>
      </c>
      <c r="B136" s="290"/>
      <c r="C136" s="290"/>
      <c r="D136" s="290"/>
      <c r="E136" s="290"/>
      <c r="F136" s="290"/>
      <c r="G136" s="290"/>
      <c r="H136" s="290"/>
      <c r="I136" s="290"/>
      <c r="J136" s="290"/>
      <c r="K136" s="290"/>
      <c r="L136" s="290"/>
      <c r="M136" s="290"/>
      <c r="N136" s="290"/>
      <c r="O136" s="290"/>
      <c r="P136" s="290"/>
      <c r="Q136" s="290"/>
      <c r="R136" s="290"/>
      <c r="S136" s="290"/>
      <c r="T136" s="290"/>
      <c r="U136" s="290"/>
      <c r="V136" s="290"/>
      <c r="W136" s="290"/>
      <c r="X136" s="290"/>
    </row>
    <row r="137" spans="1:24" x14ac:dyDescent="0.2">
      <c r="A137" s="289" t="s">
        <v>343</v>
      </c>
      <c r="B137" s="290"/>
      <c r="C137" s="290"/>
      <c r="D137" s="290"/>
      <c r="E137" s="290"/>
      <c r="F137" s="290"/>
      <c r="G137" s="290"/>
      <c r="H137" s="290"/>
      <c r="I137" s="290"/>
      <c r="J137" s="290"/>
      <c r="K137" s="290"/>
      <c r="L137" s="290"/>
      <c r="M137" s="290"/>
      <c r="N137" s="290"/>
      <c r="O137" s="290"/>
      <c r="P137" s="290"/>
      <c r="Q137" s="290"/>
      <c r="R137" s="290"/>
      <c r="S137" s="290"/>
      <c r="T137" s="290"/>
      <c r="U137" s="290"/>
      <c r="V137" s="290"/>
      <c r="W137" s="290"/>
      <c r="X137" s="290"/>
    </row>
    <row r="138" spans="1:24" x14ac:dyDescent="0.2">
      <c r="A138" s="289" t="s">
        <v>344</v>
      </c>
      <c r="B138" s="290"/>
      <c r="C138" s="290"/>
      <c r="D138" s="290"/>
      <c r="E138" s="290"/>
      <c r="F138" s="290"/>
      <c r="G138" s="290"/>
      <c r="H138" s="290"/>
      <c r="I138" s="290"/>
      <c r="J138" s="290"/>
      <c r="K138" s="290"/>
      <c r="L138" s="290"/>
      <c r="M138" s="290"/>
      <c r="N138" s="290"/>
      <c r="O138" s="290"/>
      <c r="P138" s="290"/>
      <c r="Q138" s="290"/>
      <c r="R138" s="290"/>
      <c r="S138" s="290"/>
      <c r="T138" s="290"/>
      <c r="U138" s="290"/>
      <c r="V138" s="290"/>
      <c r="W138" s="290"/>
      <c r="X138" s="290"/>
    </row>
    <row r="139" spans="1:24" x14ac:dyDescent="0.2">
      <c r="A139" s="289" t="s">
        <v>345</v>
      </c>
      <c r="B139" s="290"/>
      <c r="C139" s="290"/>
      <c r="D139" s="290"/>
      <c r="E139" s="290"/>
      <c r="F139" s="290"/>
      <c r="G139" s="290"/>
      <c r="H139" s="290"/>
      <c r="I139" s="290"/>
      <c r="J139" s="290"/>
      <c r="K139" s="290"/>
      <c r="L139" s="290"/>
      <c r="M139" s="290"/>
      <c r="N139" s="290"/>
      <c r="O139" s="290"/>
      <c r="P139" s="290"/>
      <c r="Q139" s="290"/>
      <c r="R139" s="290"/>
      <c r="S139" s="290"/>
      <c r="T139" s="290"/>
      <c r="U139" s="290"/>
      <c r="V139" s="290"/>
      <c r="W139" s="290"/>
      <c r="X139" s="290"/>
    </row>
    <row r="140" spans="1:24" x14ac:dyDescent="0.2">
      <c r="A140" s="289" t="s">
        <v>346</v>
      </c>
      <c r="B140" s="290"/>
      <c r="C140" s="290"/>
      <c r="D140" s="290"/>
      <c r="E140" s="290"/>
      <c r="F140" s="290"/>
      <c r="G140" s="290"/>
      <c r="H140" s="290"/>
      <c r="I140" s="290"/>
      <c r="J140" s="290"/>
      <c r="K140" s="290"/>
      <c r="L140" s="290"/>
      <c r="M140" s="290"/>
      <c r="N140" s="290"/>
      <c r="O140" s="290"/>
      <c r="P140" s="290"/>
      <c r="Q140" s="290"/>
      <c r="R140" s="290"/>
      <c r="S140" s="290"/>
      <c r="T140" s="290"/>
      <c r="U140" s="290"/>
      <c r="V140" s="290"/>
      <c r="W140" s="290"/>
      <c r="X140" s="290"/>
    </row>
    <row r="141" spans="1:24" x14ac:dyDescent="0.2">
      <c r="A141" s="289" t="s">
        <v>347</v>
      </c>
      <c r="B141" s="290"/>
      <c r="C141" s="290"/>
      <c r="D141" s="290"/>
      <c r="E141" s="290"/>
      <c r="F141" s="290"/>
      <c r="G141" s="290"/>
      <c r="H141" s="290"/>
      <c r="I141" s="290"/>
      <c r="J141" s="290"/>
      <c r="K141" s="290"/>
      <c r="L141" s="290"/>
      <c r="M141" s="290"/>
      <c r="N141" s="290"/>
      <c r="O141" s="290"/>
      <c r="P141" s="290"/>
      <c r="Q141" s="290"/>
      <c r="R141" s="290"/>
      <c r="S141" s="290"/>
      <c r="T141" s="290"/>
      <c r="U141" s="290"/>
      <c r="V141" s="290"/>
      <c r="W141" s="290"/>
      <c r="X141" s="290"/>
    </row>
    <row r="142" spans="1:24" x14ac:dyDescent="0.2">
      <c r="A142" s="289" t="s">
        <v>348</v>
      </c>
      <c r="B142" s="290"/>
      <c r="C142" s="290"/>
      <c r="D142" s="290"/>
      <c r="E142" s="290"/>
      <c r="F142" s="290"/>
      <c r="G142" s="290"/>
      <c r="H142" s="290"/>
      <c r="I142" s="290"/>
      <c r="J142" s="290"/>
      <c r="K142" s="290"/>
      <c r="L142" s="290"/>
      <c r="M142" s="290"/>
      <c r="N142" s="290"/>
      <c r="O142" s="290"/>
      <c r="P142" s="290"/>
      <c r="Q142" s="290"/>
      <c r="R142" s="290"/>
      <c r="S142" s="290"/>
      <c r="T142" s="290"/>
      <c r="U142" s="290"/>
      <c r="V142" s="290"/>
      <c r="W142" s="290"/>
      <c r="X142" s="290"/>
    </row>
    <row r="143" spans="1:24" x14ac:dyDescent="0.2">
      <c r="A143" s="289" t="s">
        <v>349</v>
      </c>
      <c r="B143" s="290"/>
      <c r="C143" s="290"/>
      <c r="D143" s="290"/>
      <c r="E143" s="290"/>
      <c r="F143" s="290"/>
      <c r="G143" s="290"/>
      <c r="H143" s="290"/>
      <c r="I143" s="290"/>
      <c r="J143" s="290"/>
      <c r="K143" s="290"/>
      <c r="L143" s="290"/>
      <c r="M143" s="290"/>
      <c r="N143" s="290"/>
      <c r="O143" s="290"/>
      <c r="P143" s="290"/>
      <c r="Q143" s="290"/>
      <c r="R143" s="290"/>
      <c r="S143" s="290"/>
      <c r="T143" s="290"/>
      <c r="U143" s="290"/>
      <c r="V143" s="290"/>
      <c r="W143" s="290"/>
      <c r="X143" s="290"/>
    </row>
  </sheetData>
  <mergeCells count="18">
    <mergeCell ref="A143:X143"/>
    <mergeCell ref="A132:X132"/>
    <mergeCell ref="A133:X133"/>
    <mergeCell ref="A134:X134"/>
    <mergeCell ref="A135:X135"/>
    <mergeCell ref="A136:X136"/>
    <mergeCell ref="A137:X137"/>
    <mergeCell ref="A138:X138"/>
    <mergeCell ref="A139:X139"/>
    <mergeCell ref="A140:X140"/>
    <mergeCell ref="A141:X141"/>
    <mergeCell ref="A142:X142"/>
    <mergeCell ref="A131:X131"/>
    <mergeCell ref="A1:X1"/>
    <mergeCell ref="A2:X2"/>
    <mergeCell ref="A3:X3"/>
    <mergeCell ref="A4:X4"/>
    <mergeCell ref="A130:X130"/>
  </mergeCells>
  <pageMargins left="0.7" right="0.7" top="0.75" bottom="0.75" header="0.3" footer="0.3"/>
  <customProperties>
    <customPr name="SourceTableID" r:id="rId1"/>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79998168889431442"/>
  </sheetPr>
  <dimension ref="A1:Z88"/>
  <sheetViews>
    <sheetView workbookViewId="0">
      <selection sqref="A1:X1"/>
    </sheetView>
  </sheetViews>
  <sheetFormatPr defaultRowHeight="12.75" x14ac:dyDescent="0.2"/>
  <sheetData>
    <row r="1" spans="1:26" ht="18" x14ac:dyDescent="0.25">
      <c r="A1" s="291" t="s">
        <v>81</v>
      </c>
      <c r="B1" s="290"/>
      <c r="C1" s="290"/>
      <c r="D1" s="290"/>
      <c r="E1" s="290"/>
      <c r="F1" s="290"/>
      <c r="G1" s="290"/>
      <c r="H1" s="290"/>
      <c r="I1" s="290"/>
      <c r="J1" s="290"/>
      <c r="K1" s="290"/>
      <c r="L1" s="290"/>
      <c r="M1" s="290"/>
      <c r="N1" s="290"/>
      <c r="O1" s="290"/>
      <c r="P1" s="290"/>
      <c r="Q1" s="290"/>
      <c r="R1" s="290"/>
      <c r="S1" s="290"/>
      <c r="T1" s="290"/>
      <c r="U1" s="290"/>
      <c r="V1" s="290"/>
      <c r="W1" s="290"/>
      <c r="X1" s="290"/>
    </row>
    <row r="2" spans="1:26" ht="16.5" x14ac:dyDescent="0.25">
      <c r="A2" s="292" t="s">
        <v>108</v>
      </c>
      <c r="B2" s="290"/>
      <c r="C2" s="290"/>
      <c r="D2" s="290"/>
      <c r="E2" s="290"/>
      <c r="F2" s="290"/>
      <c r="G2" s="290"/>
      <c r="H2" s="290"/>
      <c r="I2" s="290"/>
      <c r="J2" s="290"/>
      <c r="K2" s="290"/>
      <c r="L2" s="290"/>
      <c r="M2" s="290"/>
      <c r="N2" s="290"/>
      <c r="O2" s="290"/>
      <c r="P2" s="290"/>
      <c r="Q2" s="290"/>
      <c r="R2" s="290"/>
      <c r="S2" s="290"/>
      <c r="T2" s="290"/>
      <c r="U2" s="290"/>
      <c r="V2" s="290"/>
      <c r="W2" s="290"/>
      <c r="X2" s="290"/>
    </row>
    <row r="3" spans="1:26" x14ac:dyDescent="0.2">
      <c r="A3" s="290" t="s">
        <v>113</v>
      </c>
      <c r="B3" s="290"/>
      <c r="C3" s="290"/>
      <c r="D3" s="290"/>
      <c r="E3" s="290"/>
      <c r="F3" s="290"/>
      <c r="G3" s="290"/>
      <c r="H3" s="290"/>
      <c r="I3" s="290"/>
      <c r="J3" s="290"/>
      <c r="K3" s="290"/>
      <c r="L3" s="290"/>
      <c r="M3" s="290"/>
      <c r="N3" s="290"/>
      <c r="O3" s="290"/>
      <c r="P3" s="290"/>
      <c r="Q3" s="290"/>
      <c r="R3" s="290"/>
      <c r="S3" s="290"/>
      <c r="T3" s="290"/>
      <c r="U3" s="290"/>
      <c r="V3" s="290"/>
      <c r="W3" s="290"/>
      <c r="X3" s="290"/>
    </row>
    <row r="4" spans="1:26" x14ac:dyDescent="0.2">
      <c r="A4" s="290" t="s">
        <v>114</v>
      </c>
      <c r="B4" s="290"/>
      <c r="C4" s="290"/>
      <c r="D4" s="290"/>
      <c r="E4" s="290"/>
      <c r="F4" s="290"/>
      <c r="G4" s="290"/>
      <c r="H4" s="290"/>
      <c r="I4" s="290"/>
      <c r="J4" s="290"/>
      <c r="K4" s="290"/>
      <c r="L4" s="290"/>
      <c r="M4" s="290"/>
      <c r="N4" s="290"/>
      <c r="O4" s="290"/>
      <c r="P4" s="290"/>
      <c r="Q4" s="290"/>
      <c r="R4" s="290"/>
      <c r="S4" s="290"/>
      <c r="T4" s="290"/>
      <c r="U4" s="290"/>
      <c r="V4" s="290"/>
      <c r="W4" s="290"/>
      <c r="X4" s="290"/>
    </row>
    <row r="6" spans="1:26" x14ac:dyDescent="0.2">
      <c r="A6" s="74" t="s">
        <v>115</v>
      </c>
      <c r="B6" s="74" t="s">
        <v>116</v>
      </c>
      <c r="C6" s="74" t="s">
        <v>117</v>
      </c>
      <c r="D6" s="74" t="s">
        <v>118</v>
      </c>
      <c r="E6" s="74" t="s">
        <v>119</v>
      </c>
      <c r="F6" s="74" t="s">
        <v>120</v>
      </c>
      <c r="G6" s="74" t="s">
        <v>121</v>
      </c>
      <c r="H6" s="74" t="s">
        <v>122</v>
      </c>
      <c r="I6" s="74" t="s">
        <v>123</v>
      </c>
      <c r="J6" s="74" t="s">
        <v>124</v>
      </c>
      <c r="K6" s="74" t="s">
        <v>125</v>
      </c>
      <c r="L6" s="74" t="s">
        <v>126</v>
      </c>
      <c r="M6" s="74" t="s">
        <v>127</v>
      </c>
      <c r="N6" s="74" t="s">
        <v>128</v>
      </c>
      <c r="O6" s="74" t="s">
        <v>129</v>
      </c>
      <c r="P6" s="74" t="s">
        <v>130</v>
      </c>
      <c r="Q6" s="74" t="s">
        <v>131</v>
      </c>
      <c r="R6" s="74" t="s">
        <v>132</v>
      </c>
      <c r="S6" s="74" t="s">
        <v>133</v>
      </c>
      <c r="T6" s="74" t="s">
        <v>134</v>
      </c>
      <c r="U6" s="74" t="s">
        <v>135</v>
      </c>
      <c r="V6" s="74" t="s">
        <v>136</v>
      </c>
      <c r="W6" s="74" t="s">
        <v>137</v>
      </c>
      <c r="X6" s="74" t="s">
        <v>138</v>
      </c>
      <c r="Y6" s="97"/>
      <c r="Z6" s="97"/>
    </row>
    <row r="7" spans="1:26" x14ac:dyDescent="0.2">
      <c r="A7" t="s">
        <v>116</v>
      </c>
      <c r="B7" t="s">
        <v>351</v>
      </c>
      <c r="C7" t="s">
        <v>116</v>
      </c>
      <c r="D7" t="s">
        <v>116</v>
      </c>
      <c r="E7" t="s">
        <v>116</v>
      </c>
      <c r="F7" t="s">
        <v>116</v>
      </c>
      <c r="G7" t="s">
        <v>116</v>
      </c>
      <c r="H7" t="s">
        <v>116</v>
      </c>
      <c r="I7" t="s">
        <v>116</v>
      </c>
      <c r="J7" t="s">
        <v>116</v>
      </c>
      <c r="K7" t="s">
        <v>116</v>
      </c>
      <c r="L7" t="s">
        <v>116</v>
      </c>
      <c r="M7" t="s">
        <v>116</v>
      </c>
      <c r="N7" t="s">
        <v>116</v>
      </c>
      <c r="O7" t="s">
        <v>116</v>
      </c>
      <c r="P7" t="s">
        <v>116</v>
      </c>
      <c r="Q7" t="s">
        <v>116</v>
      </c>
      <c r="R7" t="s">
        <v>116</v>
      </c>
      <c r="S7" t="s">
        <v>116</v>
      </c>
      <c r="T7" t="s">
        <v>116</v>
      </c>
      <c r="U7" t="s">
        <v>116</v>
      </c>
      <c r="V7" t="s">
        <v>116</v>
      </c>
      <c r="W7" t="s">
        <v>116</v>
      </c>
      <c r="X7" t="s">
        <v>116</v>
      </c>
    </row>
    <row r="8" spans="1:26" x14ac:dyDescent="0.2">
      <c r="A8" t="s">
        <v>139</v>
      </c>
      <c r="B8" s="75" t="s">
        <v>352</v>
      </c>
      <c r="C8">
        <v>135317</v>
      </c>
      <c r="D8">
        <v>156067</v>
      </c>
      <c r="E8">
        <v>133212</v>
      </c>
      <c r="F8">
        <v>149414</v>
      </c>
      <c r="G8">
        <v>188380</v>
      </c>
      <c r="H8">
        <v>250900</v>
      </c>
      <c r="I8">
        <v>291418</v>
      </c>
      <c r="J8">
        <v>320975</v>
      </c>
      <c r="K8">
        <v>371794</v>
      </c>
      <c r="L8">
        <v>415225</v>
      </c>
      <c r="M8">
        <v>369172</v>
      </c>
      <c r="N8">
        <v>443028</v>
      </c>
      <c r="O8">
        <v>473625</v>
      </c>
      <c r="P8">
        <v>464813</v>
      </c>
      <c r="Q8">
        <v>476212</v>
      </c>
      <c r="R8">
        <v>482054</v>
      </c>
      <c r="S8">
        <v>454915</v>
      </c>
      <c r="T8">
        <v>467322</v>
      </c>
      <c r="U8">
        <v>561271</v>
      </c>
      <c r="V8">
        <v>585260</v>
      </c>
      <c r="W8">
        <v>569102</v>
      </c>
      <c r="X8">
        <v>495722</v>
      </c>
    </row>
    <row r="9" spans="1:26" x14ac:dyDescent="0.2">
      <c r="A9" t="s">
        <v>140</v>
      </c>
      <c r="B9" t="s">
        <v>353</v>
      </c>
      <c r="C9">
        <v>125990</v>
      </c>
      <c r="D9">
        <v>144834</v>
      </c>
      <c r="E9">
        <v>122258</v>
      </c>
      <c r="F9">
        <v>139300</v>
      </c>
      <c r="G9">
        <v>178206</v>
      </c>
      <c r="H9">
        <v>240334</v>
      </c>
      <c r="I9">
        <v>279062</v>
      </c>
      <c r="J9">
        <v>306768</v>
      </c>
      <c r="K9">
        <v>354311</v>
      </c>
      <c r="L9">
        <v>397401</v>
      </c>
      <c r="M9">
        <v>354854</v>
      </c>
      <c r="N9">
        <v>430360</v>
      </c>
      <c r="O9">
        <v>459739</v>
      </c>
      <c r="P9">
        <v>448869</v>
      </c>
      <c r="Q9">
        <v>459144</v>
      </c>
      <c r="R9">
        <v>462484</v>
      </c>
      <c r="S9">
        <v>433903</v>
      </c>
      <c r="T9">
        <v>441025</v>
      </c>
      <c r="U9">
        <v>534658</v>
      </c>
      <c r="V9">
        <v>559421</v>
      </c>
      <c r="W9">
        <v>545047</v>
      </c>
      <c r="X9">
        <v>477463</v>
      </c>
    </row>
    <row r="10" spans="1:26" x14ac:dyDescent="0.2">
      <c r="A10" t="s">
        <v>142</v>
      </c>
      <c r="B10" t="s">
        <v>354</v>
      </c>
      <c r="C10">
        <v>62536</v>
      </c>
      <c r="D10">
        <v>52863</v>
      </c>
      <c r="E10">
        <v>53235</v>
      </c>
      <c r="F10">
        <v>54601</v>
      </c>
      <c r="G10">
        <v>59459</v>
      </c>
      <c r="H10">
        <v>81555</v>
      </c>
      <c r="I10">
        <v>298712</v>
      </c>
      <c r="J10">
        <v>101686</v>
      </c>
      <c r="K10">
        <v>132833</v>
      </c>
      <c r="L10">
        <v>172448</v>
      </c>
      <c r="M10">
        <v>128561</v>
      </c>
      <c r="N10">
        <v>132616</v>
      </c>
      <c r="O10">
        <v>151122</v>
      </c>
      <c r="P10">
        <v>164883</v>
      </c>
      <c r="Q10">
        <v>144080</v>
      </c>
      <c r="R10">
        <v>157763</v>
      </c>
      <c r="S10">
        <v>149075</v>
      </c>
      <c r="T10">
        <v>161491</v>
      </c>
      <c r="U10">
        <v>184170</v>
      </c>
      <c r="V10">
        <v>853359</v>
      </c>
      <c r="W10">
        <v>406030</v>
      </c>
      <c r="X10">
        <v>281387</v>
      </c>
    </row>
    <row r="11" spans="1:26" x14ac:dyDescent="0.2">
      <c r="A11" t="s">
        <v>143</v>
      </c>
      <c r="B11" t="s">
        <v>355</v>
      </c>
      <c r="C11">
        <v>63454</v>
      </c>
      <c r="D11">
        <v>91971</v>
      </c>
      <c r="E11">
        <v>69023</v>
      </c>
      <c r="F11">
        <v>84698</v>
      </c>
      <c r="G11">
        <v>118747</v>
      </c>
      <c r="H11">
        <v>158779</v>
      </c>
      <c r="I11">
        <v>-19650</v>
      </c>
      <c r="J11">
        <v>205082</v>
      </c>
      <c r="K11">
        <v>221478</v>
      </c>
      <c r="L11">
        <v>224954</v>
      </c>
      <c r="M11">
        <v>226293</v>
      </c>
      <c r="N11">
        <v>297744</v>
      </c>
      <c r="O11">
        <v>308617</v>
      </c>
      <c r="P11">
        <v>283987</v>
      </c>
      <c r="Q11">
        <v>315064</v>
      </c>
      <c r="R11">
        <v>304721</v>
      </c>
      <c r="S11">
        <v>284829</v>
      </c>
      <c r="T11">
        <v>279534</v>
      </c>
      <c r="U11">
        <v>350488</v>
      </c>
      <c r="V11">
        <v>-293937</v>
      </c>
      <c r="W11">
        <v>139017</v>
      </c>
      <c r="X11">
        <v>196076</v>
      </c>
    </row>
    <row r="12" spans="1:26" x14ac:dyDescent="0.2">
      <c r="A12" t="s">
        <v>145</v>
      </c>
      <c r="B12" t="s">
        <v>356</v>
      </c>
      <c r="C12">
        <v>9326</v>
      </c>
      <c r="D12">
        <v>11233</v>
      </c>
      <c r="E12">
        <v>10954</v>
      </c>
      <c r="F12">
        <v>10113</v>
      </c>
      <c r="G12">
        <v>10174</v>
      </c>
      <c r="H12">
        <v>10566</v>
      </c>
      <c r="I12">
        <v>12356</v>
      </c>
      <c r="J12">
        <v>14207</v>
      </c>
      <c r="K12">
        <v>17483</v>
      </c>
      <c r="L12">
        <v>17824</v>
      </c>
      <c r="M12">
        <v>14317</v>
      </c>
      <c r="N12">
        <v>12668</v>
      </c>
      <c r="O12">
        <v>13886</v>
      </c>
      <c r="P12">
        <v>15943</v>
      </c>
      <c r="Q12">
        <v>17068</v>
      </c>
      <c r="R12">
        <v>19570</v>
      </c>
      <c r="S12">
        <v>21012</v>
      </c>
      <c r="T12">
        <v>26296</v>
      </c>
      <c r="U12">
        <v>26613</v>
      </c>
      <c r="V12">
        <v>25839</v>
      </c>
      <c r="W12">
        <v>24055</v>
      </c>
      <c r="X12">
        <v>18260</v>
      </c>
    </row>
    <row r="13" spans="1:26" x14ac:dyDescent="0.2">
      <c r="A13" t="s">
        <v>147</v>
      </c>
      <c r="B13" t="s">
        <v>357</v>
      </c>
      <c r="C13">
        <v>7757</v>
      </c>
      <c r="D13">
        <v>8690</v>
      </c>
      <c r="E13">
        <v>8938</v>
      </c>
      <c r="F13">
        <v>8467</v>
      </c>
      <c r="G13">
        <v>8657</v>
      </c>
      <c r="H13">
        <v>8353</v>
      </c>
      <c r="I13">
        <v>8980</v>
      </c>
      <c r="J13">
        <v>9602</v>
      </c>
      <c r="K13">
        <v>11300</v>
      </c>
      <c r="L13">
        <v>12227</v>
      </c>
      <c r="M13">
        <v>9873</v>
      </c>
      <c r="N13">
        <v>8407</v>
      </c>
      <c r="O13">
        <v>9517</v>
      </c>
      <c r="P13">
        <v>12312</v>
      </c>
      <c r="Q13">
        <v>13486</v>
      </c>
      <c r="R13">
        <v>15016</v>
      </c>
      <c r="S13">
        <v>16012</v>
      </c>
      <c r="T13">
        <v>17979</v>
      </c>
      <c r="U13">
        <v>18269</v>
      </c>
      <c r="V13">
        <v>16886</v>
      </c>
      <c r="W13">
        <v>14372</v>
      </c>
      <c r="X13">
        <v>10317</v>
      </c>
    </row>
    <row r="14" spans="1:26" x14ac:dyDescent="0.2">
      <c r="A14" t="s">
        <v>149</v>
      </c>
      <c r="B14" t="s">
        <v>358</v>
      </c>
      <c r="C14">
        <v>1569</v>
      </c>
      <c r="D14">
        <v>2543</v>
      </c>
      <c r="E14">
        <v>2016</v>
      </c>
      <c r="F14">
        <v>1646</v>
      </c>
      <c r="G14">
        <v>1518</v>
      </c>
      <c r="H14">
        <v>2213</v>
      </c>
      <c r="I14">
        <v>3376</v>
      </c>
      <c r="J14">
        <v>4605</v>
      </c>
      <c r="K14">
        <v>6183</v>
      </c>
      <c r="L14">
        <v>5597</v>
      </c>
      <c r="M14">
        <v>4445</v>
      </c>
      <c r="N14">
        <v>4261</v>
      </c>
      <c r="O14">
        <v>4369</v>
      </c>
      <c r="P14">
        <v>3632</v>
      </c>
      <c r="Q14">
        <v>3582</v>
      </c>
      <c r="R14">
        <v>4554</v>
      </c>
      <c r="S14">
        <v>5000</v>
      </c>
      <c r="T14">
        <v>8318</v>
      </c>
      <c r="U14">
        <v>8344</v>
      </c>
      <c r="V14">
        <v>8953</v>
      </c>
      <c r="W14">
        <v>9683</v>
      </c>
      <c r="X14">
        <v>7943</v>
      </c>
    </row>
    <row r="15" spans="1:26" x14ac:dyDescent="0.2">
      <c r="A15" t="s">
        <v>151</v>
      </c>
      <c r="B15" s="75" t="s">
        <v>75</v>
      </c>
      <c r="C15">
        <v>4805</v>
      </c>
      <c r="D15">
        <v>6227</v>
      </c>
      <c r="E15">
        <v>5688</v>
      </c>
      <c r="F15">
        <v>4739</v>
      </c>
      <c r="G15">
        <v>4243</v>
      </c>
      <c r="H15">
        <v>4716</v>
      </c>
      <c r="I15">
        <v>6526</v>
      </c>
      <c r="J15">
        <v>8419</v>
      </c>
      <c r="K15">
        <v>10087</v>
      </c>
      <c r="L15">
        <v>9626</v>
      </c>
      <c r="M15">
        <v>7781</v>
      </c>
      <c r="N15">
        <v>6867</v>
      </c>
      <c r="O15">
        <v>6687</v>
      </c>
      <c r="P15">
        <v>6557</v>
      </c>
      <c r="Q15">
        <v>8816</v>
      </c>
      <c r="R15">
        <v>10289</v>
      </c>
      <c r="S15">
        <v>11455</v>
      </c>
      <c r="T15">
        <v>15401</v>
      </c>
      <c r="U15">
        <v>16735</v>
      </c>
      <c r="V15">
        <v>18839</v>
      </c>
      <c r="W15">
        <v>19989</v>
      </c>
      <c r="X15">
        <v>13817</v>
      </c>
    </row>
    <row r="16" spans="1:26" x14ac:dyDescent="0.2">
      <c r="A16" t="s">
        <v>153</v>
      </c>
      <c r="B16" t="s">
        <v>359</v>
      </c>
      <c r="C16">
        <v>3235</v>
      </c>
      <c r="D16">
        <v>3685</v>
      </c>
      <c r="E16">
        <v>3672</v>
      </c>
      <c r="F16">
        <v>3093</v>
      </c>
      <c r="G16">
        <v>2725</v>
      </c>
      <c r="H16">
        <v>2503</v>
      </c>
      <c r="I16">
        <v>3150</v>
      </c>
      <c r="J16">
        <v>3814</v>
      </c>
      <c r="K16">
        <v>3904</v>
      </c>
      <c r="L16">
        <v>4029</v>
      </c>
      <c r="M16">
        <v>3337</v>
      </c>
      <c r="N16">
        <v>2606</v>
      </c>
      <c r="O16">
        <v>2318</v>
      </c>
      <c r="P16">
        <v>2925</v>
      </c>
      <c r="Q16">
        <v>5235</v>
      </c>
      <c r="R16">
        <v>5735</v>
      </c>
      <c r="S16">
        <v>6454</v>
      </c>
      <c r="T16">
        <v>7083</v>
      </c>
      <c r="U16">
        <v>8391</v>
      </c>
      <c r="V16">
        <v>9886</v>
      </c>
      <c r="W16">
        <v>10306</v>
      </c>
      <c r="X16">
        <v>5874</v>
      </c>
    </row>
    <row r="17" spans="1:24" x14ac:dyDescent="0.2">
      <c r="A17" t="s">
        <v>155</v>
      </c>
      <c r="B17" t="s">
        <v>360</v>
      </c>
      <c r="C17">
        <v>1569</v>
      </c>
      <c r="D17">
        <v>2543</v>
      </c>
      <c r="E17">
        <v>2016</v>
      </c>
      <c r="F17">
        <v>1646</v>
      </c>
      <c r="G17">
        <v>1518</v>
      </c>
      <c r="H17">
        <v>2213</v>
      </c>
      <c r="I17">
        <v>3376</v>
      </c>
      <c r="J17">
        <v>4605</v>
      </c>
      <c r="K17">
        <v>6183</v>
      </c>
      <c r="L17">
        <v>5597</v>
      </c>
      <c r="M17">
        <v>4445</v>
      </c>
      <c r="N17">
        <v>4261</v>
      </c>
      <c r="O17">
        <v>4369</v>
      </c>
      <c r="P17">
        <v>3632</v>
      </c>
      <c r="Q17">
        <v>3582</v>
      </c>
      <c r="R17">
        <v>4554</v>
      </c>
      <c r="S17">
        <v>5000</v>
      </c>
      <c r="T17">
        <v>8318</v>
      </c>
      <c r="U17">
        <v>8344</v>
      </c>
      <c r="V17">
        <v>8953</v>
      </c>
      <c r="W17">
        <v>9683</v>
      </c>
      <c r="X17">
        <v>7943</v>
      </c>
    </row>
    <row r="18" spans="1:24" x14ac:dyDescent="0.2">
      <c r="A18" t="s">
        <v>157</v>
      </c>
      <c r="B18" s="75" t="s">
        <v>80</v>
      </c>
      <c r="C18">
        <v>130512</v>
      </c>
      <c r="D18">
        <v>149839</v>
      </c>
      <c r="E18">
        <v>127523</v>
      </c>
      <c r="F18">
        <v>144675</v>
      </c>
      <c r="G18">
        <v>184137</v>
      </c>
      <c r="H18">
        <v>246184</v>
      </c>
      <c r="I18">
        <v>284892</v>
      </c>
      <c r="J18">
        <v>312556</v>
      </c>
      <c r="K18">
        <v>361708</v>
      </c>
      <c r="L18">
        <v>405600</v>
      </c>
      <c r="M18">
        <v>361390</v>
      </c>
      <c r="N18">
        <v>436161</v>
      </c>
      <c r="O18">
        <v>466938</v>
      </c>
      <c r="P18">
        <v>458256</v>
      </c>
      <c r="Q18">
        <v>467396</v>
      </c>
      <c r="R18">
        <v>471765</v>
      </c>
      <c r="S18">
        <v>443461</v>
      </c>
      <c r="T18">
        <v>451921</v>
      </c>
      <c r="U18">
        <v>544536</v>
      </c>
      <c r="V18">
        <v>566422</v>
      </c>
      <c r="W18">
        <v>549113</v>
      </c>
      <c r="X18">
        <v>481906</v>
      </c>
    </row>
    <row r="19" spans="1:24" x14ac:dyDescent="0.2">
      <c r="A19" t="s">
        <v>159</v>
      </c>
      <c r="B19" t="s">
        <v>353</v>
      </c>
      <c r="C19">
        <v>125990</v>
      </c>
      <c r="D19">
        <v>144834</v>
      </c>
      <c r="E19">
        <v>122258</v>
      </c>
      <c r="F19">
        <v>139300</v>
      </c>
      <c r="G19">
        <v>178206</v>
      </c>
      <c r="H19">
        <v>240334</v>
      </c>
      <c r="I19">
        <v>279062</v>
      </c>
      <c r="J19">
        <v>306768</v>
      </c>
      <c r="K19">
        <v>354311</v>
      </c>
      <c r="L19">
        <v>397401</v>
      </c>
      <c r="M19">
        <v>354854</v>
      </c>
      <c r="N19">
        <v>430360</v>
      </c>
      <c r="O19">
        <v>459739</v>
      </c>
      <c r="P19">
        <v>448869</v>
      </c>
      <c r="Q19">
        <v>459144</v>
      </c>
      <c r="R19">
        <v>462484</v>
      </c>
      <c r="S19">
        <v>433903</v>
      </c>
      <c r="T19">
        <v>441025</v>
      </c>
      <c r="U19">
        <v>534658</v>
      </c>
      <c r="V19">
        <v>559421</v>
      </c>
      <c r="W19">
        <v>545047</v>
      </c>
      <c r="X19">
        <v>477463</v>
      </c>
    </row>
    <row r="20" spans="1:24" x14ac:dyDescent="0.2">
      <c r="A20" t="s">
        <v>161</v>
      </c>
      <c r="B20" t="s">
        <v>354</v>
      </c>
      <c r="C20">
        <v>62536</v>
      </c>
      <c r="D20">
        <v>52863</v>
      </c>
      <c r="E20">
        <v>53235</v>
      </c>
      <c r="F20">
        <v>54601</v>
      </c>
      <c r="G20">
        <v>59459</v>
      </c>
      <c r="H20">
        <v>81555</v>
      </c>
      <c r="I20">
        <v>298712</v>
      </c>
      <c r="J20">
        <v>101686</v>
      </c>
      <c r="K20">
        <v>132833</v>
      </c>
      <c r="L20">
        <v>172448</v>
      </c>
      <c r="M20">
        <v>128561</v>
      </c>
      <c r="N20">
        <v>132616</v>
      </c>
      <c r="O20">
        <v>151122</v>
      </c>
      <c r="P20">
        <v>164883</v>
      </c>
      <c r="Q20">
        <v>144080</v>
      </c>
      <c r="R20">
        <v>157763</v>
      </c>
      <c r="S20">
        <v>149075</v>
      </c>
      <c r="T20">
        <v>161491</v>
      </c>
      <c r="U20">
        <v>184170</v>
      </c>
      <c r="V20">
        <v>853359</v>
      </c>
      <c r="W20">
        <v>406030</v>
      </c>
      <c r="X20">
        <v>281387</v>
      </c>
    </row>
    <row r="21" spans="1:24" x14ac:dyDescent="0.2">
      <c r="A21" t="s">
        <v>162</v>
      </c>
      <c r="B21" t="s">
        <v>355</v>
      </c>
      <c r="C21">
        <v>63454</v>
      </c>
      <c r="D21">
        <v>91971</v>
      </c>
      <c r="E21">
        <v>69023</v>
      </c>
      <c r="F21">
        <v>84698</v>
      </c>
      <c r="G21">
        <v>118747</v>
      </c>
      <c r="H21">
        <v>158779</v>
      </c>
      <c r="I21">
        <v>-19650</v>
      </c>
      <c r="J21">
        <v>205082</v>
      </c>
      <c r="K21">
        <v>221478</v>
      </c>
      <c r="L21">
        <v>224954</v>
      </c>
      <c r="M21">
        <v>226293</v>
      </c>
      <c r="N21">
        <v>297744</v>
      </c>
      <c r="O21">
        <v>308617</v>
      </c>
      <c r="P21">
        <v>283987</v>
      </c>
      <c r="Q21">
        <v>315064</v>
      </c>
      <c r="R21">
        <v>304721</v>
      </c>
      <c r="S21">
        <v>284829</v>
      </c>
      <c r="T21">
        <v>279534</v>
      </c>
      <c r="U21">
        <v>350488</v>
      </c>
      <c r="V21">
        <v>-293937</v>
      </c>
      <c r="W21">
        <v>139017</v>
      </c>
      <c r="X21">
        <v>196076</v>
      </c>
    </row>
    <row r="22" spans="1:24" x14ac:dyDescent="0.2">
      <c r="A22" t="s">
        <v>164</v>
      </c>
      <c r="B22" t="s">
        <v>361</v>
      </c>
      <c r="C22">
        <v>48706</v>
      </c>
      <c r="D22">
        <v>77018</v>
      </c>
      <c r="E22">
        <v>52307</v>
      </c>
      <c r="F22">
        <v>65755</v>
      </c>
      <c r="G22">
        <v>100478</v>
      </c>
      <c r="H22">
        <v>141589</v>
      </c>
      <c r="I22">
        <v>-31182</v>
      </c>
      <c r="J22">
        <v>196640</v>
      </c>
      <c r="K22">
        <v>210007</v>
      </c>
      <c r="L22">
        <v>212308</v>
      </c>
      <c r="M22">
        <v>204942</v>
      </c>
      <c r="N22">
        <v>279188</v>
      </c>
      <c r="O22">
        <v>289914</v>
      </c>
      <c r="P22">
        <v>263820</v>
      </c>
      <c r="Q22">
        <v>296558</v>
      </c>
      <c r="R22">
        <v>290078</v>
      </c>
      <c r="S22">
        <v>274701</v>
      </c>
      <c r="T22">
        <v>258562</v>
      </c>
      <c r="U22">
        <v>324605</v>
      </c>
      <c r="V22">
        <v>-323028</v>
      </c>
      <c r="W22">
        <v>109649</v>
      </c>
      <c r="X22">
        <v>166204</v>
      </c>
    </row>
    <row r="23" spans="1:24" x14ac:dyDescent="0.2">
      <c r="A23" t="s">
        <v>166</v>
      </c>
      <c r="B23" t="s">
        <v>362</v>
      </c>
      <c r="C23">
        <v>14748</v>
      </c>
      <c r="D23">
        <v>14953</v>
      </c>
      <c r="E23">
        <v>16716</v>
      </c>
      <c r="F23">
        <v>18943</v>
      </c>
      <c r="G23">
        <v>18269</v>
      </c>
      <c r="H23">
        <v>17190</v>
      </c>
      <c r="I23">
        <v>11532</v>
      </c>
      <c r="J23">
        <v>8443</v>
      </c>
      <c r="K23">
        <v>11471</v>
      </c>
      <c r="L23">
        <v>12645</v>
      </c>
      <c r="M23">
        <v>21351</v>
      </c>
      <c r="N23">
        <v>18555</v>
      </c>
      <c r="O23">
        <v>18703</v>
      </c>
      <c r="P23">
        <v>20167</v>
      </c>
      <c r="Q23">
        <v>18506</v>
      </c>
      <c r="R23">
        <v>14643</v>
      </c>
      <c r="S23">
        <v>10127</v>
      </c>
      <c r="T23">
        <v>20973</v>
      </c>
      <c r="U23">
        <v>25883</v>
      </c>
      <c r="V23">
        <v>29091</v>
      </c>
      <c r="W23">
        <v>29368</v>
      </c>
      <c r="X23">
        <v>29871</v>
      </c>
    </row>
    <row r="24" spans="1:24" x14ac:dyDescent="0.2">
      <c r="A24" t="s">
        <v>168</v>
      </c>
      <c r="B24" t="s">
        <v>363</v>
      </c>
      <c r="C24">
        <v>4521</v>
      </c>
      <c r="D24">
        <v>5005</v>
      </c>
      <c r="E24">
        <v>5266</v>
      </c>
      <c r="F24">
        <v>5374</v>
      </c>
      <c r="G24">
        <v>5932</v>
      </c>
      <c r="H24">
        <v>5850</v>
      </c>
      <c r="I24">
        <v>5830</v>
      </c>
      <c r="J24">
        <v>5788</v>
      </c>
      <c r="K24">
        <v>7396</v>
      </c>
      <c r="L24">
        <v>8198</v>
      </c>
      <c r="M24">
        <v>6536</v>
      </c>
      <c r="N24">
        <v>5801</v>
      </c>
      <c r="O24">
        <v>7199</v>
      </c>
      <c r="P24">
        <v>9387</v>
      </c>
      <c r="Q24">
        <v>8252</v>
      </c>
      <c r="R24">
        <v>9281</v>
      </c>
      <c r="S24">
        <v>9557</v>
      </c>
      <c r="T24">
        <v>10896</v>
      </c>
      <c r="U24">
        <v>9878</v>
      </c>
      <c r="V24">
        <v>7000</v>
      </c>
      <c r="W24">
        <v>4066</v>
      </c>
      <c r="X24">
        <v>4443</v>
      </c>
    </row>
    <row r="25" spans="1:24" x14ac:dyDescent="0.2">
      <c r="A25" t="s">
        <v>170</v>
      </c>
      <c r="B25" t="s">
        <v>357</v>
      </c>
      <c r="C25">
        <v>7757</v>
      </c>
      <c r="D25">
        <v>8690</v>
      </c>
      <c r="E25">
        <v>8938</v>
      </c>
      <c r="F25">
        <v>8467</v>
      </c>
      <c r="G25">
        <v>8657</v>
      </c>
      <c r="H25">
        <v>8353</v>
      </c>
      <c r="I25">
        <v>8980</v>
      </c>
      <c r="J25">
        <v>9602</v>
      </c>
      <c r="K25">
        <v>11300</v>
      </c>
      <c r="L25">
        <v>12227</v>
      </c>
      <c r="M25">
        <v>9873</v>
      </c>
      <c r="N25">
        <v>8407</v>
      </c>
      <c r="O25">
        <v>9517</v>
      </c>
      <c r="P25">
        <v>12312</v>
      </c>
      <c r="Q25">
        <v>13486</v>
      </c>
      <c r="R25">
        <v>15016</v>
      </c>
      <c r="S25">
        <v>16012</v>
      </c>
      <c r="T25">
        <v>17979</v>
      </c>
      <c r="U25">
        <v>18269</v>
      </c>
      <c r="V25">
        <v>16886</v>
      </c>
      <c r="W25">
        <v>14372</v>
      </c>
      <c r="X25">
        <v>10317</v>
      </c>
    </row>
    <row r="26" spans="1:24" x14ac:dyDescent="0.2">
      <c r="A26" t="s">
        <v>172</v>
      </c>
      <c r="B26" t="s">
        <v>364</v>
      </c>
      <c r="C26">
        <v>3235</v>
      </c>
      <c r="D26">
        <v>3685</v>
      </c>
      <c r="E26">
        <v>3672</v>
      </c>
      <c r="F26">
        <v>3093</v>
      </c>
      <c r="G26">
        <v>2725</v>
      </c>
      <c r="H26">
        <v>2503</v>
      </c>
      <c r="I26">
        <v>3150</v>
      </c>
      <c r="J26">
        <v>3814</v>
      </c>
      <c r="K26">
        <v>3904</v>
      </c>
      <c r="L26">
        <v>4029</v>
      </c>
      <c r="M26">
        <v>3337</v>
      </c>
      <c r="N26">
        <v>2606</v>
      </c>
      <c r="O26">
        <v>2318</v>
      </c>
      <c r="P26">
        <v>2925</v>
      </c>
      <c r="Q26">
        <v>5235</v>
      </c>
      <c r="R26">
        <v>5735</v>
      </c>
      <c r="S26">
        <v>6454</v>
      </c>
      <c r="T26">
        <v>7083</v>
      </c>
      <c r="U26">
        <v>8391</v>
      </c>
      <c r="V26">
        <v>9886</v>
      </c>
      <c r="W26">
        <v>10306</v>
      </c>
      <c r="X26">
        <v>5874</v>
      </c>
    </row>
    <row r="27" spans="1:24" x14ac:dyDescent="0.2">
      <c r="A27" t="s">
        <v>174</v>
      </c>
      <c r="B27" s="75" t="s">
        <v>365</v>
      </c>
      <c r="C27">
        <v>115764</v>
      </c>
      <c r="D27">
        <v>134886</v>
      </c>
      <c r="E27">
        <v>110808</v>
      </c>
      <c r="F27">
        <v>125731</v>
      </c>
      <c r="G27">
        <v>165868</v>
      </c>
      <c r="H27">
        <v>228995</v>
      </c>
      <c r="I27">
        <v>273361</v>
      </c>
      <c r="J27">
        <v>304114</v>
      </c>
      <c r="K27">
        <v>350237</v>
      </c>
      <c r="L27">
        <v>392954</v>
      </c>
      <c r="M27">
        <v>340039</v>
      </c>
      <c r="N27">
        <v>417605</v>
      </c>
      <c r="O27">
        <v>448235</v>
      </c>
      <c r="P27">
        <v>438089</v>
      </c>
      <c r="Q27">
        <v>448890</v>
      </c>
      <c r="R27">
        <v>457122</v>
      </c>
      <c r="S27">
        <v>433333</v>
      </c>
      <c r="T27">
        <v>430948</v>
      </c>
      <c r="U27">
        <v>518653</v>
      </c>
      <c r="V27">
        <v>537331</v>
      </c>
      <c r="W27">
        <v>519745</v>
      </c>
      <c r="X27">
        <v>452034</v>
      </c>
    </row>
    <row r="28" spans="1:24" x14ac:dyDescent="0.2">
      <c r="A28" t="s">
        <v>176</v>
      </c>
      <c r="B28" t="s">
        <v>366</v>
      </c>
      <c r="C28">
        <v>36293</v>
      </c>
      <c r="D28">
        <v>42630</v>
      </c>
      <c r="E28">
        <v>27930</v>
      </c>
      <c r="F28">
        <v>26708</v>
      </c>
      <c r="G28">
        <v>34814</v>
      </c>
      <c r="H28">
        <v>46807</v>
      </c>
      <c r="I28">
        <v>47480</v>
      </c>
      <c r="J28">
        <v>57677</v>
      </c>
      <c r="K28">
        <v>66435</v>
      </c>
      <c r="L28">
        <v>60144</v>
      </c>
      <c r="M28">
        <v>40239</v>
      </c>
      <c r="N28">
        <v>61240</v>
      </c>
      <c r="O28">
        <v>66666</v>
      </c>
      <c r="P28">
        <v>60903</v>
      </c>
      <c r="Q28">
        <v>63772</v>
      </c>
      <c r="R28">
        <v>63148</v>
      </c>
      <c r="S28">
        <v>67102</v>
      </c>
      <c r="T28">
        <v>72843</v>
      </c>
      <c r="U28">
        <v>89883</v>
      </c>
      <c r="V28">
        <v>81152</v>
      </c>
      <c r="W28">
        <v>73340</v>
      </c>
      <c r="X28">
        <v>69135</v>
      </c>
    </row>
    <row r="29" spans="1:24" x14ac:dyDescent="0.2">
      <c r="A29" t="s">
        <v>178</v>
      </c>
      <c r="B29" t="s">
        <v>367</v>
      </c>
      <c r="C29">
        <v>12533</v>
      </c>
      <c r="D29">
        <v>14426</v>
      </c>
      <c r="E29">
        <v>13790</v>
      </c>
      <c r="F29">
        <v>13479</v>
      </c>
      <c r="G29">
        <v>18557</v>
      </c>
      <c r="H29">
        <v>23457</v>
      </c>
      <c r="I29">
        <v>24715</v>
      </c>
      <c r="J29">
        <v>24321</v>
      </c>
      <c r="K29">
        <v>28527</v>
      </c>
      <c r="L29">
        <v>28773</v>
      </c>
      <c r="M29">
        <v>19512</v>
      </c>
      <c r="N29">
        <v>24538</v>
      </c>
      <c r="O29">
        <v>27854</v>
      </c>
      <c r="P29">
        <v>25789</v>
      </c>
      <c r="Q29">
        <v>24716</v>
      </c>
      <c r="R29">
        <v>27617</v>
      </c>
      <c r="S29">
        <v>19129</v>
      </c>
      <c r="T29">
        <v>21137</v>
      </c>
      <c r="U29">
        <v>23036</v>
      </c>
      <c r="V29">
        <v>24040</v>
      </c>
      <c r="W29">
        <v>24757</v>
      </c>
      <c r="X29">
        <v>20987</v>
      </c>
    </row>
    <row r="30" spans="1:24" x14ac:dyDescent="0.2">
      <c r="A30" t="s">
        <v>180</v>
      </c>
      <c r="B30" t="s">
        <v>368</v>
      </c>
      <c r="C30">
        <v>14166</v>
      </c>
      <c r="D30">
        <v>17523</v>
      </c>
      <c r="E30">
        <v>11611</v>
      </c>
      <c r="F30">
        <v>15970</v>
      </c>
      <c r="G30">
        <v>21921</v>
      </c>
      <c r="H30">
        <v>28870</v>
      </c>
      <c r="I30">
        <v>28122</v>
      </c>
      <c r="J30">
        <v>33040</v>
      </c>
      <c r="K30">
        <v>34875</v>
      </c>
      <c r="L30">
        <v>44631</v>
      </c>
      <c r="M30">
        <v>43357</v>
      </c>
      <c r="N30">
        <v>36470</v>
      </c>
      <c r="O30">
        <v>41454</v>
      </c>
      <c r="P30">
        <v>48466</v>
      </c>
      <c r="Q30">
        <v>44615</v>
      </c>
      <c r="R30">
        <v>44822</v>
      </c>
      <c r="S30">
        <v>49281</v>
      </c>
      <c r="T30">
        <v>46022</v>
      </c>
      <c r="U30">
        <v>51233</v>
      </c>
      <c r="V30">
        <v>61981</v>
      </c>
      <c r="W30">
        <v>58288</v>
      </c>
      <c r="X30">
        <v>50153</v>
      </c>
    </row>
    <row r="31" spans="1:24" x14ac:dyDescent="0.2">
      <c r="A31" t="s">
        <v>182</v>
      </c>
      <c r="B31" t="s">
        <v>369</v>
      </c>
      <c r="C31">
        <v>33814</v>
      </c>
      <c r="D31">
        <v>37623</v>
      </c>
      <c r="E31">
        <v>41713</v>
      </c>
      <c r="F31">
        <v>48572</v>
      </c>
      <c r="G31">
        <v>59471</v>
      </c>
      <c r="H31">
        <v>80059</v>
      </c>
      <c r="I31">
        <v>109804</v>
      </c>
      <c r="J31">
        <v>120884</v>
      </c>
      <c r="K31">
        <v>146576</v>
      </c>
      <c r="L31">
        <v>179733</v>
      </c>
      <c r="M31">
        <v>170226</v>
      </c>
      <c r="N31">
        <v>220101</v>
      </c>
      <c r="O31">
        <v>223612</v>
      </c>
      <c r="P31">
        <v>217706</v>
      </c>
      <c r="Q31">
        <v>230409</v>
      </c>
      <c r="R31">
        <v>241876</v>
      </c>
      <c r="S31">
        <v>233272</v>
      </c>
      <c r="T31">
        <v>221302</v>
      </c>
      <c r="U31">
        <v>274507</v>
      </c>
      <c r="V31">
        <v>283661</v>
      </c>
      <c r="W31">
        <v>271596</v>
      </c>
      <c r="X31">
        <v>238726</v>
      </c>
    </row>
    <row r="32" spans="1:24" x14ac:dyDescent="0.2">
      <c r="A32" t="s">
        <v>184</v>
      </c>
      <c r="B32" t="s">
        <v>370</v>
      </c>
      <c r="C32">
        <v>18957</v>
      </c>
      <c r="D32">
        <v>22686</v>
      </c>
      <c r="E32">
        <v>15766</v>
      </c>
      <c r="F32">
        <v>21003</v>
      </c>
      <c r="G32">
        <v>31106</v>
      </c>
      <c r="H32">
        <v>49803</v>
      </c>
      <c r="I32">
        <v>63239</v>
      </c>
      <c r="J32">
        <v>68191</v>
      </c>
      <c r="K32">
        <v>73823</v>
      </c>
      <c r="L32">
        <v>79674</v>
      </c>
      <c r="M32">
        <v>66704</v>
      </c>
      <c r="N32">
        <v>75256</v>
      </c>
      <c r="O32">
        <v>88649</v>
      </c>
      <c r="P32">
        <v>85226</v>
      </c>
      <c r="Q32">
        <v>85377</v>
      </c>
      <c r="R32">
        <v>79659</v>
      </c>
      <c r="S32">
        <v>64550</v>
      </c>
      <c r="T32">
        <v>69643</v>
      </c>
      <c r="U32">
        <v>79994</v>
      </c>
      <c r="V32">
        <v>86496</v>
      </c>
      <c r="W32">
        <v>91765</v>
      </c>
      <c r="X32">
        <v>73033</v>
      </c>
    </row>
    <row r="33" spans="1:24" x14ac:dyDescent="0.2">
      <c r="A33" t="s">
        <v>186</v>
      </c>
      <c r="B33" t="s">
        <v>371</v>
      </c>
      <c r="C33">
        <v>111242</v>
      </c>
      <c r="D33">
        <v>129881</v>
      </c>
      <c r="E33">
        <v>105542</v>
      </c>
      <c r="F33">
        <v>120357</v>
      </c>
      <c r="G33">
        <v>159937</v>
      </c>
      <c r="H33">
        <v>223144</v>
      </c>
      <c r="I33">
        <v>267530</v>
      </c>
      <c r="J33">
        <v>298326</v>
      </c>
      <c r="K33">
        <v>342840</v>
      </c>
      <c r="L33">
        <v>384756</v>
      </c>
      <c r="M33">
        <v>333503</v>
      </c>
      <c r="N33">
        <v>411805</v>
      </c>
      <c r="O33">
        <v>441036</v>
      </c>
      <c r="P33">
        <v>428702</v>
      </c>
      <c r="Q33">
        <v>440638</v>
      </c>
      <c r="R33">
        <v>447841</v>
      </c>
      <c r="S33">
        <v>423776</v>
      </c>
      <c r="T33">
        <v>420053</v>
      </c>
      <c r="U33">
        <v>508775</v>
      </c>
      <c r="V33">
        <v>530330</v>
      </c>
      <c r="W33">
        <v>515679</v>
      </c>
      <c r="X33">
        <v>447592</v>
      </c>
    </row>
    <row r="34" spans="1:24" x14ac:dyDescent="0.2">
      <c r="A34" t="s">
        <v>188</v>
      </c>
      <c r="B34" t="s">
        <v>366</v>
      </c>
      <c r="C34">
        <v>34857</v>
      </c>
      <c r="D34">
        <v>41140</v>
      </c>
      <c r="E34">
        <v>26509</v>
      </c>
      <c r="F34">
        <v>25335</v>
      </c>
      <c r="G34">
        <v>33519</v>
      </c>
      <c r="H34">
        <v>45748</v>
      </c>
      <c r="I34">
        <v>46088</v>
      </c>
      <c r="J34">
        <v>56246</v>
      </c>
      <c r="K34">
        <v>65288</v>
      </c>
      <c r="L34">
        <v>59088</v>
      </c>
      <c r="M34">
        <v>39474</v>
      </c>
      <c r="N34">
        <v>60540</v>
      </c>
      <c r="O34">
        <v>66104</v>
      </c>
      <c r="P34">
        <v>60459</v>
      </c>
      <c r="Q34">
        <v>63249</v>
      </c>
      <c r="R34">
        <v>62658</v>
      </c>
      <c r="S34">
        <v>66587</v>
      </c>
      <c r="T34">
        <v>72139</v>
      </c>
      <c r="U34">
        <v>88918</v>
      </c>
      <c r="V34">
        <v>80370</v>
      </c>
      <c r="W34">
        <v>72907</v>
      </c>
      <c r="X34">
        <v>68863</v>
      </c>
    </row>
    <row r="35" spans="1:24" x14ac:dyDescent="0.2">
      <c r="A35" t="s">
        <v>190</v>
      </c>
      <c r="B35" t="s">
        <v>367</v>
      </c>
      <c r="C35">
        <v>12591</v>
      </c>
      <c r="D35">
        <v>13987</v>
      </c>
      <c r="E35">
        <v>13357</v>
      </c>
      <c r="F35">
        <v>13093</v>
      </c>
      <c r="G35">
        <v>18165</v>
      </c>
      <c r="H35">
        <v>23104</v>
      </c>
      <c r="I35">
        <v>24341</v>
      </c>
      <c r="J35">
        <v>23896</v>
      </c>
      <c r="K35">
        <v>28159</v>
      </c>
      <c r="L35">
        <v>28493</v>
      </c>
      <c r="M35">
        <v>19192</v>
      </c>
      <c r="N35">
        <v>24255</v>
      </c>
      <c r="O35">
        <v>27636</v>
      </c>
      <c r="P35">
        <v>25542</v>
      </c>
      <c r="Q35">
        <v>24568</v>
      </c>
      <c r="R35">
        <v>27347</v>
      </c>
      <c r="S35">
        <v>18955</v>
      </c>
      <c r="T35">
        <v>20926</v>
      </c>
      <c r="U35">
        <v>22833</v>
      </c>
      <c r="V35">
        <v>23841</v>
      </c>
      <c r="W35">
        <v>24616</v>
      </c>
      <c r="X35">
        <v>20923</v>
      </c>
    </row>
    <row r="36" spans="1:24" x14ac:dyDescent="0.2">
      <c r="A36" t="s">
        <v>192</v>
      </c>
      <c r="B36" t="s">
        <v>368</v>
      </c>
      <c r="C36">
        <v>14328</v>
      </c>
      <c r="D36">
        <v>17918</v>
      </c>
      <c r="E36">
        <v>12347</v>
      </c>
      <c r="F36">
        <v>16384</v>
      </c>
      <c r="G36">
        <v>22131</v>
      </c>
      <c r="H36">
        <v>28942</v>
      </c>
      <c r="I36">
        <v>28307</v>
      </c>
      <c r="J36">
        <v>33320</v>
      </c>
      <c r="K36">
        <v>34593</v>
      </c>
      <c r="L36">
        <v>43791</v>
      </c>
      <c r="M36">
        <v>42828</v>
      </c>
      <c r="N36">
        <v>36313</v>
      </c>
      <c r="O36">
        <v>40893</v>
      </c>
      <c r="P36">
        <v>47334</v>
      </c>
      <c r="Q36">
        <v>45355</v>
      </c>
      <c r="R36">
        <v>46578</v>
      </c>
      <c r="S36">
        <v>52198</v>
      </c>
      <c r="T36">
        <v>48581</v>
      </c>
      <c r="U36">
        <v>54248</v>
      </c>
      <c r="V36">
        <v>64123</v>
      </c>
      <c r="W36">
        <v>61435</v>
      </c>
      <c r="X36">
        <v>51298</v>
      </c>
    </row>
    <row r="37" spans="1:24" x14ac:dyDescent="0.2">
      <c r="A37" t="s">
        <v>194</v>
      </c>
      <c r="B37" t="s">
        <v>369</v>
      </c>
      <c r="C37">
        <v>32816</v>
      </c>
      <c r="D37">
        <v>36621</v>
      </c>
      <c r="E37">
        <v>40049</v>
      </c>
      <c r="F37">
        <v>46972</v>
      </c>
      <c r="G37">
        <v>57586</v>
      </c>
      <c r="H37">
        <v>78316</v>
      </c>
      <c r="I37">
        <v>108265</v>
      </c>
      <c r="J37">
        <v>118893</v>
      </c>
      <c r="K37">
        <v>144116</v>
      </c>
      <c r="L37">
        <v>176365</v>
      </c>
      <c r="M37">
        <v>167387</v>
      </c>
      <c r="N37">
        <v>217334</v>
      </c>
      <c r="O37">
        <v>219553</v>
      </c>
      <c r="P37">
        <v>211893</v>
      </c>
      <c r="Q37">
        <v>223366</v>
      </c>
      <c r="R37">
        <v>233232</v>
      </c>
      <c r="S37">
        <v>223289</v>
      </c>
      <c r="T37">
        <v>210932</v>
      </c>
      <c r="U37">
        <v>264791</v>
      </c>
      <c r="V37">
        <v>277573</v>
      </c>
      <c r="W37">
        <v>266595</v>
      </c>
      <c r="X37">
        <v>235179</v>
      </c>
    </row>
    <row r="38" spans="1:24" x14ac:dyDescent="0.2">
      <c r="A38" t="s">
        <v>196</v>
      </c>
      <c r="B38" t="s">
        <v>370</v>
      </c>
      <c r="C38">
        <v>16650</v>
      </c>
      <c r="D38">
        <v>20215</v>
      </c>
      <c r="E38">
        <v>13279</v>
      </c>
      <c r="F38">
        <v>18576</v>
      </c>
      <c r="G38">
        <v>28534</v>
      </c>
      <c r="H38">
        <v>47034</v>
      </c>
      <c r="I38">
        <v>60529</v>
      </c>
      <c r="J38">
        <v>65969</v>
      </c>
      <c r="K38">
        <v>70684</v>
      </c>
      <c r="L38">
        <v>77020</v>
      </c>
      <c r="M38">
        <v>64622</v>
      </c>
      <c r="N38">
        <v>73362</v>
      </c>
      <c r="O38">
        <v>86850</v>
      </c>
      <c r="P38">
        <v>83476</v>
      </c>
      <c r="Q38">
        <v>84100</v>
      </c>
      <c r="R38">
        <v>78025</v>
      </c>
      <c r="S38">
        <v>62748</v>
      </c>
      <c r="T38">
        <v>67476</v>
      </c>
      <c r="U38">
        <v>77986</v>
      </c>
      <c r="V38">
        <v>84424</v>
      </c>
      <c r="W38">
        <v>90126</v>
      </c>
      <c r="X38">
        <v>71329</v>
      </c>
    </row>
    <row r="39" spans="1:24" x14ac:dyDescent="0.2">
      <c r="A39" t="s">
        <v>198</v>
      </c>
      <c r="B39" t="s">
        <v>372</v>
      </c>
      <c r="C39">
        <v>4521</v>
      </c>
      <c r="D39">
        <v>5005</v>
      </c>
      <c r="E39">
        <v>5266</v>
      </c>
      <c r="F39">
        <v>5374</v>
      </c>
      <c r="G39">
        <v>5932</v>
      </c>
      <c r="H39">
        <v>5850</v>
      </c>
      <c r="I39">
        <v>5830</v>
      </c>
      <c r="J39">
        <v>5788</v>
      </c>
      <c r="K39">
        <v>7396</v>
      </c>
      <c r="L39">
        <v>8198</v>
      </c>
      <c r="M39">
        <v>6536</v>
      </c>
      <c r="N39">
        <v>5801</v>
      </c>
      <c r="O39">
        <v>7199</v>
      </c>
      <c r="P39">
        <v>9387</v>
      </c>
      <c r="Q39">
        <v>8252</v>
      </c>
      <c r="R39">
        <v>9281</v>
      </c>
      <c r="S39">
        <v>9557</v>
      </c>
      <c r="T39">
        <v>10896</v>
      </c>
      <c r="U39">
        <v>9878</v>
      </c>
      <c r="V39">
        <v>7000</v>
      </c>
      <c r="W39">
        <v>4066</v>
      </c>
      <c r="X39">
        <v>4443</v>
      </c>
    </row>
    <row r="40" spans="1:24" x14ac:dyDescent="0.2">
      <c r="A40" t="s">
        <v>200</v>
      </c>
      <c r="B40" t="s">
        <v>366</v>
      </c>
      <c r="C40">
        <v>1436</v>
      </c>
      <c r="D40">
        <v>1490</v>
      </c>
      <c r="E40">
        <v>1422</v>
      </c>
      <c r="F40">
        <v>1373</v>
      </c>
      <c r="G40">
        <v>1295</v>
      </c>
      <c r="H40">
        <v>1059</v>
      </c>
      <c r="I40">
        <v>1392</v>
      </c>
      <c r="J40">
        <v>1431</v>
      </c>
      <c r="K40">
        <v>1147</v>
      </c>
      <c r="L40">
        <v>1056</v>
      </c>
      <c r="M40">
        <v>765</v>
      </c>
      <c r="N40">
        <v>700</v>
      </c>
      <c r="O40">
        <v>563</v>
      </c>
      <c r="P40">
        <v>444</v>
      </c>
      <c r="Q40">
        <v>523</v>
      </c>
      <c r="R40">
        <v>490</v>
      </c>
      <c r="S40">
        <v>515</v>
      </c>
      <c r="T40">
        <v>705</v>
      </c>
      <c r="U40">
        <v>965</v>
      </c>
      <c r="V40">
        <v>783</v>
      </c>
      <c r="W40">
        <v>433</v>
      </c>
      <c r="X40">
        <v>272</v>
      </c>
    </row>
    <row r="41" spans="1:24" x14ac:dyDescent="0.2">
      <c r="A41" t="s">
        <v>202</v>
      </c>
      <c r="B41" t="s">
        <v>367</v>
      </c>
      <c r="C41">
        <v>-58</v>
      </c>
      <c r="D41">
        <v>439</v>
      </c>
      <c r="E41">
        <v>433</v>
      </c>
      <c r="F41">
        <v>387</v>
      </c>
      <c r="G41">
        <v>392</v>
      </c>
      <c r="H41">
        <v>352</v>
      </c>
      <c r="I41">
        <v>374</v>
      </c>
      <c r="J41">
        <v>425</v>
      </c>
      <c r="K41">
        <v>368</v>
      </c>
      <c r="L41">
        <v>280</v>
      </c>
      <c r="M41">
        <v>320</v>
      </c>
      <c r="N41">
        <v>283</v>
      </c>
      <c r="O41">
        <v>217</v>
      </c>
      <c r="P41">
        <v>247</v>
      </c>
      <c r="Q41">
        <v>148</v>
      </c>
      <c r="R41">
        <v>269</v>
      </c>
      <c r="S41">
        <v>174</v>
      </c>
      <c r="T41">
        <v>211</v>
      </c>
      <c r="U41">
        <v>203</v>
      </c>
      <c r="V41">
        <v>199</v>
      </c>
      <c r="W41">
        <v>141</v>
      </c>
      <c r="X41">
        <v>65</v>
      </c>
    </row>
    <row r="42" spans="1:24" x14ac:dyDescent="0.2">
      <c r="A42" t="s">
        <v>203</v>
      </c>
      <c r="B42" t="s">
        <v>368</v>
      </c>
      <c r="C42">
        <v>-162</v>
      </c>
      <c r="D42">
        <v>-395</v>
      </c>
      <c r="E42">
        <v>-737</v>
      </c>
      <c r="F42">
        <v>-414</v>
      </c>
      <c r="G42">
        <v>-210</v>
      </c>
      <c r="H42">
        <v>-72</v>
      </c>
      <c r="I42">
        <v>-185</v>
      </c>
      <c r="J42">
        <v>-280</v>
      </c>
      <c r="K42">
        <v>282</v>
      </c>
      <c r="L42">
        <v>840</v>
      </c>
      <c r="M42">
        <v>529</v>
      </c>
      <c r="N42">
        <v>157</v>
      </c>
      <c r="O42">
        <v>560</v>
      </c>
      <c r="P42">
        <v>1132</v>
      </c>
      <c r="Q42">
        <v>-740</v>
      </c>
      <c r="R42">
        <v>-1756</v>
      </c>
      <c r="S42">
        <v>-2917</v>
      </c>
      <c r="T42">
        <v>-2558</v>
      </c>
      <c r="U42">
        <v>-3015</v>
      </c>
      <c r="V42">
        <v>-2142</v>
      </c>
      <c r="W42">
        <v>-3147</v>
      </c>
      <c r="X42">
        <v>-1145</v>
      </c>
    </row>
    <row r="43" spans="1:24" x14ac:dyDescent="0.2">
      <c r="A43" t="s">
        <v>205</v>
      </c>
      <c r="B43" t="s">
        <v>369</v>
      </c>
      <c r="C43">
        <v>998</v>
      </c>
      <c r="D43">
        <v>1002</v>
      </c>
      <c r="E43">
        <v>1663</v>
      </c>
      <c r="F43">
        <v>1599</v>
      </c>
      <c r="G43">
        <v>1885</v>
      </c>
      <c r="H43">
        <v>1743</v>
      </c>
      <c r="I43">
        <v>1539</v>
      </c>
      <c r="J43">
        <v>1991</v>
      </c>
      <c r="K43">
        <v>2460</v>
      </c>
      <c r="L43">
        <v>3368</v>
      </c>
      <c r="M43">
        <v>2840</v>
      </c>
      <c r="N43">
        <v>2767</v>
      </c>
      <c r="O43">
        <v>4059</v>
      </c>
      <c r="P43">
        <v>5813</v>
      </c>
      <c r="Q43">
        <v>7043</v>
      </c>
      <c r="R43">
        <v>8645</v>
      </c>
      <c r="S43">
        <v>9983</v>
      </c>
      <c r="T43">
        <v>10371</v>
      </c>
      <c r="U43">
        <v>9716</v>
      </c>
      <c r="V43">
        <v>6089</v>
      </c>
      <c r="W43">
        <v>5000</v>
      </c>
      <c r="X43">
        <v>3547</v>
      </c>
    </row>
    <row r="44" spans="1:24" x14ac:dyDescent="0.2">
      <c r="A44" t="s">
        <v>111</v>
      </c>
      <c r="B44" t="s">
        <v>370</v>
      </c>
      <c r="C44">
        <v>2307</v>
      </c>
      <c r="D44">
        <v>2471</v>
      </c>
      <c r="E44">
        <v>2486</v>
      </c>
      <c r="F44">
        <v>2427</v>
      </c>
      <c r="G44">
        <v>2571</v>
      </c>
      <c r="H44">
        <v>2769</v>
      </c>
      <c r="I44">
        <v>2710</v>
      </c>
      <c r="J44">
        <v>2222</v>
      </c>
      <c r="K44">
        <v>3139</v>
      </c>
      <c r="L44">
        <v>2654</v>
      </c>
      <c r="M44">
        <v>2082</v>
      </c>
      <c r="N44">
        <v>1894</v>
      </c>
      <c r="O44">
        <v>1799</v>
      </c>
      <c r="P44">
        <v>1750</v>
      </c>
      <c r="Q44">
        <v>1278</v>
      </c>
      <c r="R44">
        <v>1633</v>
      </c>
      <c r="S44">
        <v>1803</v>
      </c>
      <c r="T44">
        <v>2167</v>
      </c>
      <c r="U44">
        <v>2008</v>
      </c>
      <c r="V44">
        <v>2072</v>
      </c>
      <c r="W44">
        <v>1639</v>
      </c>
      <c r="X44">
        <v>1704</v>
      </c>
    </row>
    <row r="45" spans="1:24" x14ac:dyDescent="0.2">
      <c r="A45" t="s">
        <v>116</v>
      </c>
      <c r="B45" t="s">
        <v>373</v>
      </c>
      <c r="C45" t="s">
        <v>116</v>
      </c>
      <c r="D45" t="s">
        <v>116</v>
      </c>
      <c r="E45" t="s">
        <v>116</v>
      </c>
      <c r="F45" t="s">
        <v>116</v>
      </c>
      <c r="G45" t="s">
        <v>116</v>
      </c>
      <c r="H45" t="s">
        <v>116</v>
      </c>
      <c r="I45" t="s">
        <v>116</v>
      </c>
      <c r="J45" t="s">
        <v>116</v>
      </c>
      <c r="K45" t="s">
        <v>116</v>
      </c>
      <c r="L45" t="s">
        <v>116</v>
      </c>
      <c r="M45" t="s">
        <v>116</v>
      </c>
      <c r="N45" t="s">
        <v>116</v>
      </c>
      <c r="O45" t="s">
        <v>116</v>
      </c>
      <c r="P45" t="s">
        <v>116</v>
      </c>
      <c r="Q45" t="s">
        <v>116</v>
      </c>
      <c r="R45" t="s">
        <v>116</v>
      </c>
      <c r="S45" t="s">
        <v>116</v>
      </c>
      <c r="T45" t="s">
        <v>116</v>
      </c>
      <c r="U45" t="s">
        <v>116</v>
      </c>
      <c r="V45" t="s">
        <v>116</v>
      </c>
      <c r="W45" t="s">
        <v>116</v>
      </c>
      <c r="X45" t="s">
        <v>116</v>
      </c>
    </row>
    <row r="46" spans="1:24" x14ac:dyDescent="0.2">
      <c r="A46" t="s">
        <v>206</v>
      </c>
      <c r="B46" s="75" t="s">
        <v>374</v>
      </c>
      <c r="C46">
        <v>57927</v>
      </c>
      <c r="D46">
        <v>62247</v>
      </c>
      <c r="E46">
        <v>19528</v>
      </c>
      <c r="F46">
        <v>49578</v>
      </c>
      <c r="G46">
        <v>83757</v>
      </c>
      <c r="H46">
        <v>110270</v>
      </c>
      <c r="I46">
        <v>131946</v>
      </c>
      <c r="J46">
        <v>163365</v>
      </c>
      <c r="K46">
        <v>142809</v>
      </c>
      <c r="L46">
        <v>147430</v>
      </c>
      <c r="M46">
        <v>119904</v>
      </c>
      <c r="N46">
        <v>164451</v>
      </c>
      <c r="O46">
        <v>184949</v>
      </c>
      <c r="P46">
        <v>179319</v>
      </c>
      <c r="Q46">
        <v>192931</v>
      </c>
      <c r="R46">
        <v>197836</v>
      </c>
      <c r="S46">
        <v>177604</v>
      </c>
      <c r="T46">
        <v>177600</v>
      </c>
      <c r="U46">
        <v>209483</v>
      </c>
      <c r="V46">
        <v>235306</v>
      </c>
      <c r="W46">
        <v>232877</v>
      </c>
      <c r="X46">
        <v>179196</v>
      </c>
    </row>
    <row r="47" spans="1:24" x14ac:dyDescent="0.2">
      <c r="A47" t="s">
        <v>207</v>
      </c>
      <c r="B47" t="s">
        <v>353</v>
      </c>
      <c r="C47">
        <v>37695</v>
      </c>
      <c r="D47">
        <v>36071</v>
      </c>
      <c r="E47">
        <v>-7415</v>
      </c>
      <c r="F47">
        <v>24363</v>
      </c>
      <c r="G47">
        <v>63304</v>
      </c>
      <c r="H47">
        <v>91580</v>
      </c>
      <c r="I47">
        <v>110146</v>
      </c>
      <c r="J47">
        <v>136522</v>
      </c>
      <c r="K47">
        <v>108339</v>
      </c>
      <c r="L47">
        <v>113211</v>
      </c>
      <c r="M47">
        <v>88218</v>
      </c>
      <c r="N47">
        <v>133917</v>
      </c>
      <c r="O47">
        <v>153825</v>
      </c>
      <c r="P47">
        <v>146521</v>
      </c>
      <c r="Q47">
        <v>157632</v>
      </c>
      <c r="R47">
        <v>162098</v>
      </c>
      <c r="S47">
        <v>138041</v>
      </c>
      <c r="T47">
        <v>133597</v>
      </c>
      <c r="U47">
        <v>160507</v>
      </c>
      <c r="V47">
        <v>185042</v>
      </c>
      <c r="W47">
        <v>183339</v>
      </c>
      <c r="X47">
        <v>137923</v>
      </c>
    </row>
    <row r="48" spans="1:24" x14ac:dyDescent="0.2">
      <c r="A48" t="s">
        <v>208</v>
      </c>
      <c r="B48" t="s">
        <v>354</v>
      </c>
      <c r="C48">
        <v>33906</v>
      </c>
      <c r="D48">
        <v>37274</v>
      </c>
      <c r="E48">
        <v>25410</v>
      </c>
      <c r="F48">
        <v>21191</v>
      </c>
      <c r="G48">
        <v>43255</v>
      </c>
      <c r="H48">
        <v>36287</v>
      </c>
      <c r="I48">
        <v>64395</v>
      </c>
      <c r="J48">
        <v>63230</v>
      </c>
      <c r="K48">
        <v>53626</v>
      </c>
      <c r="L48">
        <v>65716</v>
      </c>
      <c r="M48">
        <v>59272</v>
      </c>
      <c r="N48">
        <v>66549</v>
      </c>
      <c r="O48">
        <v>69149</v>
      </c>
      <c r="P48">
        <v>54878</v>
      </c>
      <c r="Q48">
        <v>69966</v>
      </c>
      <c r="R48">
        <v>67595</v>
      </c>
      <c r="S48">
        <v>52587</v>
      </c>
      <c r="T48">
        <v>55254</v>
      </c>
      <c r="U48">
        <v>65507</v>
      </c>
      <c r="V48">
        <v>66618</v>
      </c>
      <c r="W48">
        <v>58615</v>
      </c>
      <c r="X48">
        <v>55430</v>
      </c>
    </row>
    <row r="49" spans="1:24" x14ac:dyDescent="0.2">
      <c r="A49" t="s">
        <v>209</v>
      </c>
      <c r="B49" t="s">
        <v>355</v>
      </c>
      <c r="C49">
        <v>3789</v>
      </c>
      <c r="D49">
        <v>-1203</v>
      </c>
      <c r="E49">
        <v>-32825</v>
      </c>
      <c r="F49">
        <v>3173</v>
      </c>
      <c r="G49">
        <v>20048</v>
      </c>
      <c r="H49">
        <v>55293</v>
      </c>
      <c r="I49">
        <v>45752</v>
      </c>
      <c r="J49">
        <v>73292</v>
      </c>
      <c r="K49">
        <v>54714</v>
      </c>
      <c r="L49">
        <v>47494</v>
      </c>
      <c r="M49">
        <v>28946</v>
      </c>
      <c r="N49">
        <v>67367</v>
      </c>
      <c r="O49">
        <v>84676</v>
      </c>
      <c r="P49">
        <v>91643</v>
      </c>
      <c r="Q49">
        <v>87667</v>
      </c>
      <c r="R49">
        <v>94503</v>
      </c>
      <c r="S49">
        <v>85454</v>
      </c>
      <c r="T49">
        <v>78343</v>
      </c>
      <c r="U49">
        <v>95000</v>
      </c>
      <c r="V49">
        <v>118423</v>
      </c>
      <c r="W49">
        <v>124725</v>
      </c>
      <c r="X49">
        <v>82493</v>
      </c>
    </row>
    <row r="50" spans="1:24" x14ac:dyDescent="0.2">
      <c r="A50" t="s">
        <v>210</v>
      </c>
      <c r="B50" t="s">
        <v>356</v>
      </c>
      <c r="C50">
        <v>20232</v>
      </c>
      <c r="D50">
        <v>26176</v>
      </c>
      <c r="E50">
        <v>26943</v>
      </c>
      <c r="F50">
        <v>25215</v>
      </c>
      <c r="G50">
        <v>20453</v>
      </c>
      <c r="H50">
        <v>18690</v>
      </c>
      <c r="I50">
        <v>21800</v>
      </c>
      <c r="J50">
        <v>26843</v>
      </c>
      <c r="K50">
        <v>34470</v>
      </c>
      <c r="L50">
        <v>34219</v>
      </c>
      <c r="M50">
        <v>31686</v>
      </c>
      <c r="N50">
        <v>30534</v>
      </c>
      <c r="O50">
        <v>31124</v>
      </c>
      <c r="P50">
        <v>32798</v>
      </c>
      <c r="Q50">
        <v>35299</v>
      </c>
      <c r="R50">
        <v>35738</v>
      </c>
      <c r="S50">
        <v>39563</v>
      </c>
      <c r="T50">
        <v>44003</v>
      </c>
      <c r="U50">
        <v>48976</v>
      </c>
      <c r="V50">
        <v>50264</v>
      </c>
      <c r="W50">
        <v>49538</v>
      </c>
      <c r="X50">
        <v>41273</v>
      </c>
    </row>
    <row r="51" spans="1:24" x14ac:dyDescent="0.2">
      <c r="A51" t="s">
        <v>211</v>
      </c>
      <c r="B51" t="s">
        <v>375</v>
      </c>
      <c r="C51">
        <v>16997</v>
      </c>
      <c r="D51">
        <v>22491</v>
      </c>
      <c r="E51">
        <v>23271</v>
      </c>
      <c r="F51">
        <v>22123</v>
      </c>
      <c r="G51">
        <v>17728</v>
      </c>
      <c r="H51">
        <v>16187</v>
      </c>
      <c r="I51">
        <v>18650</v>
      </c>
      <c r="J51">
        <v>23029</v>
      </c>
      <c r="K51">
        <v>30566</v>
      </c>
      <c r="L51">
        <v>30190</v>
      </c>
      <c r="M51">
        <v>28349</v>
      </c>
      <c r="N51">
        <v>27928</v>
      </c>
      <c r="O51">
        <v>28806</v>
      </c>
      <c r="P51">
        <v>29872</v>
      </c>
      <c r="Q51">
        <v>30065</v>
      </c>
      <c r="R51">
        <v>30003</v>
      </c>
      <c r="S51">
        <v>33108</v>
      </c>
      <c r="T51">
        <v>36920</v>
      </c>
      <c r="U51">
        <v>40585</v>
      </c>
      <c r="V51">
        <v>40378</v>
      </c>
      <c r="W51">
        <v>39232</v>
      </c>
      <c r="X51">
        <v>35399</v>
      </c>
    </row>
    <row r="52" spans="1:24" x14ac:dyDescent="0.2">
      <c r="A52" t="s">
        <v>212</v>
      </c>
      <c r="B52" t="s">
        <v>364</v>
      </c>
      <c r="C52">
        <v>3235</v>
      </c>
      <c r="D52">
        <v>3685</v>
      </c>
      <c r="E52">
        <v>3672</v>
      </c>
      <c r="F52">
        <v>3093</v>
      </c>
      <c r="G52">
        <v>2725</v>
      </c>
      <c r="H52">
        <v>2503</v>
      </c>
      <c r="I52">
        <v>3150</v>
      </c>
      <c r="J52">
        <v>3814</v>
      </c>
      <c r="K52">
        <v>3904</v>
      </c>
      <c r="L52">
        <v>4029</v>
      </c>
      <c r="M52">
        <v>3337</v>
      </c>
      <c r="N52">
        <v>2606</v>
      </c>
      <c r="O52">
        <v>2318</v>
      </c>
      <c r="P52">
        <v>2925</v>
      </c>
      <c r="Q52">
        <v>5235</v>
      </c>
      <c r="R52">
        <v>5735</v>
      </c>
      <c r="S52">
        <v>6454</v>
      </c>
      <c r="T52">
        <v>7083</v>
      </c>
      <c r="U52">
        <v>8391</v>
      </c>
      <c r="V52">
        <v>9886</v>
      </c>
      <c r="W52">
        <v>10306</v>
      </c>
      <c r="X52">
        <v>5874</v>
      </c>
    </row>
    <row r="53" spans="1:24" x14ac:dyDescent="0.2">
      <c r="A53" t="s">
        <v>213</v>
      </c>
      <c r="B53" s="75" t="s">
        <v>75</v>
      </c>
      <c r="C53">
        <v>4805</v>
      </c>
      <c r="D53">
        <v>6227</v>
      </c>
      <c r="E53">
        <v>5688</v>
      </c>
      <c r="F53">
        <v>4739</v>
      </c>
      <c r="G53">
        <v>4243</v>
      </c>
      <c r="H53">
        <v>4716</v>
      </c>
      <c r="I53">
        <v>6526</v>
      </c>
      <c r="J53">
        <v>8419</v>
      </c>
      <c r="K53">
        <v>10087</v>
      </c>
      <c r="L53">
        <v>9626</v>
      </c>
      <c r="M53">
        <v>7781</v>
      </c>
      <c r="N53">
        <v>6867</v>
      </c>
      <c r="O53">
        <v>6687</v>
      </c>
      <c r="P53">
        <v>6557</v>
      </c>
      <c r="Q53">
        <v>8816</v>
      </c>
      <c r="R53">
        <v>10289</v>
      </c>
      <c r="S53">
        <v>11455</v>
      </c>
      <c r="T53">
        <v>15401</v>
      </c>
      <c r="U53">
        <v>16735</v>
      </c>
      <c r="V53">
        <v>18839</v>
      </c>
      <c r="W53">
        <v>19989</v>
      </c>
      <c r="X53">
        <v>13817</v>
      </c>
    </row>
    <row r="54" spans="1:24" x14ac:dyDescent="0.2">
      <c r="A54" t="s">
        <v>214</v>
      </c>
      <c r="B54" t="s">
        <v>359</v>
      </c>
      <c r="C54">
        <v>3235</v>
      </c>
      <c r="D54">
        <v>3685</v>
      </c>
      <c r="E54">
        <v>3672</v>
      </c>
      <c r="F54">
        <v>3093</v>
      </c>
      <c r="G54">
        <v>2725</v>
      </c>
      <c r="H54">
        <v>2503</v>
      </c>
      <c r="I54">
        <v>3150</v>
      </c>
      <c r="J54">
        <v>3814</v>
      </c>
      <c r="K54">
        <v>3904</v>
      </c>
      <c r="L54">
        <v>4029</v>
      </c>
      <c r="M54">
        <v>3337</v>
      </c>
      <c r="N54">
        <v>2606</v>
      </c>
      <c r="O54">
        <v>2318</v>
      </c>
      <c r="P54">
        <v>2925</v>
      </c>
      <c r="Q54">
        <v>5235</v>
      </c>
      <c r="R54">
        <v>5735</v>
      </c>
      <c r="S54">
        <v>6454</v>
      </c>
      <c r="T54">
        <v>7083</v>
      </c>
      <c r="U54">
        <v>8391</v>
      </c>
      <c r="V54">
        <v>9886</v>
      </c>
      <c r="W54">
        <v>10306</v>
      </c>
      <c r="X54">
        <v>5874</v>
      </c>
    </row>
    <row r="55" spans="1:24" x14ac:dyDescent="0.2">
      <c r="A55" t="s">
        <v>215</v>
      </c>
      <c r="B55" t="s">
        <v>360</v>
      </c>
      <c r="C55">
        <v>1569</v>
      </c>
      <c r="D55">
        <v>2543</v>
      </c>
      <c r="E55">
        <v>2016</v>
      </c>
      <c r="F55">
        <v>1646</v>
      </c>
      <c r="G55">
        <v>1518</v>
      </c>
      <c r="H55">
        <v>2213</v>
      </c>
      <c r="I55">
        <v>3376</v>
      </c>
      <c r="J55">
        <v>4605</v>
      </c>
      <c r="K55">
        <v>6183</v>
      </c>
      <c r="L55">
        <v>5597</v>
      </c>
      <c r="M55">
        <v>4445</v>
      </c>
      <c r="N55">
        <v>4261</v>
      </c>
      <c r="O55">
        <v>4369</v>
      </c>
      <c r="P55">
        <v>3632</v>
      </c>
      <c r="Q55">
        <v>3582</v>
      </c>
      <c r="R55">
        <v>4554</v>
      </c>
      <c r="S55">
        <v>5000</v>
      </c>
      <c r="T55">
        <v>8318</v>
      </c>
      <c r="U55">
        <v>8344</v>
      </c>
      <c r="V55">
        <v>8953</v>
      </c>
      <c r="W55">
        <v>9683</v>
      </c>
      <c r="X55">
        <v>7943</v>
      </c>
    </row>
    <row r="56" spans="1:24" x14ac:dyDescent="0.2">
      <c r="A56" t="s">
        <v>216</v>
      </c>
      <c r="B56" s="75" t="s">
        <v>83</v>
      </c>
      <c r="C56">
        <v>53123</v>
      </c>
      <c r="D56">
        <v>56019</v>
      </c>
      <c r="E56">
        <v>13840</v>
      </c>
      <c r="F56">
        <v>44839</v>
      </c>
      <c r="G56">
        <v>79514</v>
      </c>
      <c r="H56">
        <v>105554</v>
      </c>
      <c r="I56">
        <v>125420</v>
      </c>
      <c r="J56">
        <v>154946</v>
      </c>
      <c r="K56">
        <v>132723</v>
      </c>
      <c r="L56">
        <v>137804</v>
      </c>
      <c r="M56">
        <v>112123</v>
      </c>
      <c r="N56">
        <v>157584</v>
      </c>
      <c r="O56">
        <v>178262</v>
      </c>
      <c r="P56">
        <v>172762</v>
      </c>
      <c r="Q56">
        <v>184115</v>
      </c>
      <c r="R56">
        <v>187547</v>
      </c>
      <c r="S56">
        <v>166149</v>
      </c>
      <c r="T56">
        <v>162199</v>
      </c>
      <c r="U56">
        <v>192748</v>
      </c>
      <c r="V56">
        <v>216467</v>
      </c>
      <c r="W56">
        <v>212889</v>
      </c>
      <c r="X56">
        <v>165379</v>
      </c>
    </row>
    <row r="57" spans="1:24" x14ac:dyDescent="0.2">
      <c r="A57" t="s">
        <v>217</v>
      </c>
      <c r="B57" t="s">
        <v>353</v>
      </c>
      <c r="C57">
        <v>37695</v>
      </c>
      <c r="D57">
        <v>36071</v>
      </c>
      <c r="E57">
        <v>-7415</v>
      </c>
      <c r="F57">
        <v>24363</v>
      </c>
      <c r="G57">
        <v>63304</v>
      </c>
      <c r="H57">
        <v>91580</v>
      </c>
      <c r="I57">
        <v>110146</v>
      </c>
      <c r="J57">
        <v>136522</v>
      </c>
      <c r="K57">
        <v>108339</v>
      </c>
      <c r="L57">
        <v>113211</v>
      </c>
      <c r="M57">
        <v>88218</v>
      </c>
      <c r="N57">
        <v>133917</v>
      </c>
      <c r="O57">
        <v>153825</v>
      </c>
      <c r="P57">
        <v>146521</v>
      </c>
      <c r="Q57">
        <v>157632</v>
      </c>
      <c r="R57">
        <v>162098</v>
      </c>
      <c r="S57">
        <v>138041</v>
      </c>
      <c r="T57">
        <v>133597</v>
      </c>
      <c r="U57">
        <v>160507</v>
      </c>
      <c r="V57">
        <v>185042</v>
      </c>
      <c r="W57">
        <v>183339</v>
      </c>
      <c r="X57">
        <v>137923</v>
      </c>
    </row>
    <row r="58" spans="1:24" x14ac:dyDescent="0.2">
      <c r="A58" t="s">
        <v>218</v>
      </c>
      <c r="B58" t="s">
        <v>354</v>
      </c>
      <c r="C58">
        <v>33906</v>
      </c>
      <c r="D58">
        <v>37274</v>
      </c>
      <c r="E58">
        <v>25410</v>
      </c>
      <c r="F58">
        <v>21191</v>
      </c>
      <c r="G58">
        <v>43255</v>
      </c>
      <c r="H58">
        <v>36287</v>
      </c>
      <c r="I58">
        <v>64395</v>
      </c>
      <c r="J58">
        <v>63230</v>
      </c>
      <c r="K58">
        <v>53626</v>
      </c>
      <c r="L58">
        <v>65716</v>
      </c>
      <c r="M58">
        <v>59272</v>
      </c>
      <c r="N58">
        <v>66549</v>
      </c>
      <c r="O58">
        <v>69149</v>
      </c>
      <c r="P58">
        <v>54878</v>
      </c>
      <c r="Q58">
        <v>69966</v>
      </c>
      <c r="R58">
        <v>67595</v>
      </c>
      <c r="S58">
        <v>52587</v>
      </c>
      <c r="T58">
        <v>55254</v>
      </c>
      <c r="U58">
        <v>65507</v>
      </c>
      <c r="V58">
        <v>66618</v>
      </c>
      <c r="W58">
        <v>58615</v>
      </c>
      <c r="X58">
        <v>55430</v>
      </c>
    </row>
    <row r="59" spans="1:24" x14ac:dyDescent="0.2">
      <c r="A59" t="s">
        <v>219</v>
      </c>
      <c r="B59" t="s">
        <v>355</v>
      </c>
      <c r="C59">
        <v>3789</v>
      </c>
      <c r="D59">
        <v>-1203</v>
      </c>
      <c r="E59">
        <v>-32825</v>
      </c>
      <c r="F59">
        <v>3173</v>
      </c>
      <c r="G59">
        <v>20048</v>
      </c>
      <c r="H59">
        <v>55293</v>
      </c>
      <c r="I59">
        <v>45752</v>
      </c>
      <c r="J59">
        <v>73292</v>
      </c>
      <c r="K59">
        <v>54714</v>
      </c>
      <c r="L59">
        <v>47494</v>
      </c>
      <c r="M59">
        <v>28946</v>
      </c>
      <c r="N59">
        <v>67367</v>
      </c>
      <c r="O59">
        <v>84676</v>
      </c>
      <c r="P59">
        <v>91643</v>
      </c>
      <c r="Q59">
        <v>87667</v>
      </c>
      <c r="R59">
        <v>94503</v>
      </c>
      <c r="S59">
        <v>85454</v>
      </c>
      <c r="T59">
        <v>78343</v>
      </c>
      <c r="U59">
        <v>95000</v>
      </c>
      <c r="V59">
        <v>118423</v>
      </c>
      <c r="W59">
        <v>124725</v>
      </c>
      <c r="X59">
        <v>82493</v>
      </c>
    </row>
    <row r="60" spans="1:24" x14ac:dyDescent="0.2">
      <c r="A60" t="s">
        <v>220</v>
      </c>
      <c r="B60" t="s">
        <v>361</v>
      </c>
      <c r="C60">
        <v>-1940</v>
      </c>
      <c r="D60">
        <v>-7528</v>
      </c>
      <c r="E60">
        <v>-41410</v>
      </c>
      <c r="F60">
        <v>-8331</v>
      </c>
      <c r="G60">
        <v>3683</v>
      </c>
      <c r="H60">
        <v>39389</v>
      </c>
      <c r="I60">
        <v>33869</v>
      </c>
      <c r="J60">
        <v>63101</v>
      </c>
      <c r="K60">
        <v>42951</v>
      </c>
      <c r="L60">
        <v>35411</v>
      </c>
      <c r="M60">
        <v>14814</v>
      </c>
      <c r="N60">
        <v>54871</v>
      </c>
      <c r="O60">
        <v>72383</v>
      </c>
      <c r="P60">
        <v>79210</v>
      </c>
      <c r="Q60">
        <v>71787</v>
      </c>
      <c r="R60">
        <v>84250</v>
      </c>
      <c r="S60">
        <v>69231</v>
      </c>
      <c r="T60">
        <v>57746</v>
      </c>
      <c r="U60">
        <v>78884</v>
      </c>
      <c r="V60">
        <v>105643</v>
      </c>
      <c r="W60">
        <v>111860</v>
      </c>
      <c r="X60">
        <v>68925</v>
      </c>
    </row>
    <row r="61" spans="1:24" x14ac:dyDescent="0.2">
      <c r="A61" t="s">
        <v>221</v>
      </c>
      <c r="B61" t="s">
        <v>362</v>
      </c>
      <c r="C61">
        <v>5729</v>
      </c>
      <c r="D61">
        <v>6325</v>
      </c>
      <c r="E61">
        <v>8585</v>
      </c>
      <c r="F61">
        <v>11504</v>
      </c>
      <c r="G61">
        <v>16365</v>
      </c>
      <c r="H61">
        <v>15904</v>
      </c>
      <c r="I61">
        <v>11882</v>
      </c>
      <c r="J61">
        <v>10191</v>
      </c>
      <c r="K61">
        <v>11762</v>
      </c>
      <c r="L61">
        <v>12083</v>
      </c>
      <c r="M61">
        <v>14133</v>
      </c>
      <c r="N61">
        <v>12496</v>
      </c>
      <c r="O61">
        <v>12293</v>
      </c>
      <c r="P61">
        <v>12434</v>
      </c>
      <c r="Q61">
        <v>15880</v>
      </c>
      <c r="R61">
        <v>10253</v>
      </c>
      <c r="S61">
        <v>16223</v>
      </c>
      <c r="T61">
        <v>20596</v>
      </c>
      <c r="U61">
        <v>16116</v>
      </c>
      <c r="V61">
        <v>12781</v>
      </c>
      <c r="W61">
        <v>12865</v>
      </c>
      <c r="X61">
        <v>13568</v>
      </c>
    </row>
    <row r="62" spans="1:24" x14ac:dyDescent="0.2">
      <c r="A62" t="s">
        <v>222</v>
      </c>
      <c r="B62" t="s">
        <v>376</v>
      </c>
      <c r="C62">
        <v>15427</v>
      </c>
      <c r="D62">
        <v>19948</v>
      </c>
      <c r="E62">
        <v>21255</v>
      </c>
      <c r="F62">
        <v>20476</v>
      </c>
      <c r="G62">
        <v>16210</v>
      </c>
      <c r="H62">
        <v>13974</v>
      </c>
      <c r="I62">
        <v>15274</v>
      </c>
      <c r="J62">
        <v>18424</v>
      </c>
      <c r="K62">
        <v>24383</v>
      </c>
      <c r="L62">
        <v>24593</v>
      </c>
      <c r="M62">
        <v>23905</v>
      </c>
      <c r="N62">
        <v>23667</v>
      </c>
      <c r="O62">
        <v>24437</v>
      </c>
      <c r="P62">
        <v>26241</v>
      </c>
      <c r="Q62">
        <v>26483</v>
      </c>
      <c r="R62">
        <v>25449</v>
      </c>
      <c r="S62">
        <v>28108</v>
      </c>
      <c r="T62">
        <v>28602</v>
      </c>
      <c r="U62">
        <v>32241</v>
      </c>
      <c r="V62">
        <v>31426</v>
      </c>
      <c r="W62">
        <v>29549</v>
      </c>
      <c r="X62">
        <v>27456</v>
      </c>
    </row>
    <row r="63" spans="1:24" x14ac:dyDescent="0.2">
      <c r="A63" t="s">
        <v>223</v>
      </c>
      <c r="B63" t="s">
        <v>375</v>
      </c>
      <c r="C63">
        <v>16997</v>
      </c>
      <c r="D63">
        <v>22491</v>
      </c>
      <c r="E63">
        <v>23271</v>
      </c>
      <c r="F63">
        <v>22123</v>
      </c>
      <c r="G63">
        <v>17728</v>
      </c>
      <c r="H63">
        <v>16187</v>
      </c>
      <c r="I63">
        <v>18650</v>
      </c>
      <c r="J63">
        <v>23029</v>
      </c>
      <c r="K63">
        <v>30566</v>
      </c>
      <c r="L63">
        <v>30190</v>
      </c>
      <c r="M63">
        <v>28349</v>
      </c>
      <c r="N63">
        <v>27928</v>
      </c>
      <c r="O63">
        <v>28806</v>
      </c>
      <c r="P63">
        <v>29872</v>
      </c>
      <c r="Q63">
        <v>30065</v>
      </c>
      <c r="R63">
        <v>30003</v>
      </c>
      <c r="S63">
        <v>33108</v>
      </c>
      <c r="T63">
        <v>36920</v>
      </c>
      <c r="U63">
        <v>40585</v>
      </c>
      <c r="V63">
        <v>40378</v>
      </c>
      <c r="W63">
        <v>39232</v>
      </c>
      <c r="X63">
        <v>35399</v>
      </c>
    </row>
    <row r="64" spans="1:24" x14ac:dyDescent="0.2">
      <c r="A64" t="s">
        <v>224</v>
      </c>
      <c r="B64" t="s">
        <v>358</v>
      </c>
      <c r="C64">
        <v>1569</v>
      </c>
      <c r="D64">
        <v>2543</v>
      </c>
      <c r="E64">
        <v>2016</v>
      </c>
      <c r="F64">
        <v>1646</v>
      </c>
      <c r="G64">
        <v>1518</v>
      </c>
      <c r="H64">
        <v>2213</v>
      </c>
      <c r="I64">
        <v>3376</v>
      </c>
      <c r="J64">
        <v>4605</v>
      </c>
      <c r="K64">
        <v>6183</v>
      </c>
      <c r="L64">
        <v>5597</v>
      </c>
      <c r="M64">
        <v>4445</v>
      </c>
      <c r="N64">
        <v>4261</v>
      </c>
      <c r="O64">
        <v>4369</v>
      </c>
      <c r="P64">
        <v>3632</v>
      </c>
      <c r="Q64">
        <v>3582</v>
      </c>
      <c r="R64">
        <v>4554</v>
      </c>
      <c r="S64">
        <v>5000</v>
      </c>
      <c r="T64">
        <v>8318</v>
      </c>
      <c r="U64">
        <v>8344</v>
      </c>
      <c r="V64">
        <v>8953</v>
      </c>
      <c r="W64">
        <v>9683</v>
      </c>
      <c r="X64">
        <v>7943</v>
      </c>
    </row>
    <row r="65" spans="1:24" x14ac:dyDescent="0.2">
      <c r="A65" t="s">
        <v>225</v>
      </c>
      <c r="B65" s="75" t="s">
        <v>377</v>
      </c>
      <c r="C65">
        <v>47393</v>
      </c>
      <c r="D65">
        <v>49694</v>
      </c>
      <c r="E65">
        <v>5255</v>
      </c>
      <c r="F65">
        <v>33335</v>
      </c>
      <c r="G65">
        <v>63149</v>
      </c>
      <c r="H65">
        <v>89650</v>
      </c>
      <c r="I65">
        <v>113538</v>
      </c>
      <c r="J65">
        <v>144755</v>
      </c>
      <c r="K65">
        <v>120960</v>
      </c>
      <c r="L65">
        <v>125721</v>
      </c>
      <c r="M65">
        <v>97990</v>
      </c>
      <c r="N65">
        <v>145088</v>
      </c>
      <c r="O65">
        <v>165968</v>
      </c>
      <c r="P65">
        <v>160328</v>
      </c>
      <c r="Q65">
        <v>168235</v>
      </c>
      <c r="R65">
        <v>177294</v>
      </c>
      <c r="S65">
        <v>149926</v>
      </c>
      <c r="T65">
        <v>141603</v>
      </c>
      <c r="U65">
        <v>176632</v>
      </c>
      <c r="V65">
        <v>203687</v>
      </c>
      <c r="W65">
        <v>200024</v>
      </c>
      <c r="X65">
        <v>151811</v>
      </c>
    </row>
    <row r="66" spans="1:24" x14ac:dyDescent="0.2">
      <c r="A66" t="s">
        <v>226</v>
      </c>
      <c r="B66" t="s">
        <v>366</v>
      </c>
      <c r="C66">
        <v>29291</v>
      </c>
      <c r="D66">
        <v>25675</v>
      </c>
      <c r="E66">
        <v>4859</v>
      </c>
      <c r="F66">
        <v>23980</v>
      </c>
      <c r="G66">
        <v>23903</v>
      </c>
      <c r="H66">
        <v>34637</v>
      </c>
      <c r="I66">
        <v>47361</v>
      </c>
      <c r="J66">
        <v>55253</v>
      </c>
      <c r="K66">
        <v>46886</v>
      </c>
      <c r="L66">
        <v>36323</v>
      </c>
      <c r="M66">
        <v>38341</v>
      </c>
      <c r="N66">
        <v>62882</v>
      </c>
      <c r="O66">
        <v>67426</v>
      </c>
      <c r="P66">
        <v>68706</v>
      </c>
      <c r="Q66">
        <v>64932</v>
      </c>
      <c r="R66">
        <v>70634</v>
      </c>
      <c r="S66">
        <v>64636</v>
      </c>
      <c r="T66">
        <v>66812</v>
      </c>
      <c r="U66">
        <v>91626</v>
      </c>
      <c r="V66">
        <v>93157</v>
      </c>
      <c r="W66">
        <v>80523</v>
      </c>
      <c r="X66">
        <v>62561</v>
      </c>
    </row>
    <row r="67" spans="1:24" x14ac:dyDescent="0.2">
      <c r="A67" t="s">
        <v>228</v>
      </c>
      <c r="B67" t="s">
        <v>367</v>
      </c>
      <c r="C67">
        <v>6166</v>
      </c>
      <c r="D67">
        <v>13778</v>
      </c>
      <c r="E67">
        <v>9721</v>
      </c>
      <c r="F67">
        <v>11428</v>
      </c>
      <c r="G67">
        <v>19476</v>
      </c>
      <c r="H67">
        <v>25638</v>
      </c>
      <c r="I67">
        <v>27311</v>
      </c>
      <c r="J67">
        <v>25295</v>
      </c>
      <c r="K67">
        <v>24242</v>
      </c>
      <c r="L67">
        <v>22733</v>
      </c>
      <c r="M67">
        <v>4385</v>
      </c>
      <c r="N67">
        <v>13469</v>
      </c>
      <c r="O67">
        <v>15935</v>
      </c>
      <c r="P67">
        <v>14965</v>
      </c>
      <c r="Q67">
        <v>21420</v>
      </c>
      <c r="R67">
        <v>20769</v>
      </c>
      <c r="S67">
        <v>18128</v>
      </c>
      <c r="T67">
        <v>8616</v>
      </c>
      <c r="U67">
        <v>18992</v>
      </c>
      <c r="V67">
        <v>26262</v>
      </c>
      <c r="W67">
        <v>25419</v>
      </c>
      <c r="X67">
        <v>19743</v>
      </c>
    </row>
    <row r="68" spans="1:24" x14ac:dyDescent="0.2">
      <c r="A68" t="s">
        <v>229</v>
      </c>
      <c r="B68" t="s">
        <v>368</v>
      </c>
      <c r="C68">
        <v>6358</v>
      </c>
      <c r="D68">
        <v>7690</v>
      </c>
      <c r="E68">
        <v>874</v>
      </c>
      <c r="F68">
        <v>-2365</v>
      </c>
      <c r="G68">
        <v>9545</v>
      </c>
      <c r="H68">
        <v>11136</v>
      </c>
      <c r="I68">
        <v>8886</v>
      </c>
      <c r="J68">
        <v>15374</v>
      </c>
      <c r="K68">
        <v>10560</v>
      </c>
      <c r="L68">
        <v>29789</v>
      </c>
      <c r="M68">
        <v>21884</v>
      </c>
      <c r="N68">
        <v>29177</v>
      </c>
      <c r="O68">
        <v>31156</v>
      </c>
      <c r="P68">
        <v>30047</v>
      </c>
      <c r="Q68">
        <v>37186</v>
      </c>
      <c r="R68">
        <v>39181</v>
      </c>
      <c r="S68">
        <v>31556</v>
      </c>
      <c r="T68">
        <v>32620</v>
      </c>
      <c r="U68">
        <v>29638</v>
      </c>
      <c r="V68">
        <v>36351</v>
      </c>
      <c r="W68">
        <v>42314</v>
      </c>
      <c r="X68">
        <v>33682</v>
      </c>
    </row>
    <row r="69" spans="1:24" x14ac:dyDescent="0.2">
      <c r="A69" t="s">
        <v>230</v>
      </c>
      <c r="B69" t="s">
        <v>370</v>
      </c>
      <c r="C69">
        <v>5579</v>
      </c>
      <c r="D69">
        <v>2549</v>
      </c>
      <c r="E69">
        <v>-10197</v>
      </c>
      <c r="F69">
        <v>294</v>
      </c>
      <c r="G69">
        <v>10226</v>
      </c>
      <c r="H69">
        <v>18239</v>
      </c>
      <c r="I69">
        <v>29979</v>
      </c>
      <c r="J69">
        <v>48832</v>
      </c>
      <c r="K69">
        <v>39271</v>
      </c>
      <c r="L69">
        <v>36876</v>
      </c>
      <c r="M69">
        <v>33380</v>
      </c>
      <c r="N69">
        <v>39560</v>
      </c>
      <c r="O69">
        <v>51451</v>
      </c>
      <c r="P69">
        <v>46611</v>
      </c>
      <c r="Q69">
        <v>44698</v>
      </c>
      <c r="R69">
        <v>46711</v>
      </c>
      <c r="S69">
        <v>35606</v>
      </c>
      <c r="T69">
        <v>33555</v>
      </c>
      <c r="U69">
        <v>36376</v>
      </c>
      <c r="V69">
        <v>47917</v>
      </c>
      <c r="W69">
        <v>51768</v>
      </c>
      <c r="X69">
        <v>35825</v>
      </c>
    </row>
    <row r="70" spans="1:24" x14ac:dyDescent="0.2">
      <c r="A70" t="s">
        <v>231</v>
      </c>
      <c r="B70" t="s">
        <v>378</v>
      </c>
      <c r="C70">
        <v>31966</v>
      </c>
      <c r="D70">
        <v>29746</v>
      </c>
      <c r="E70">
        <v>-16000</v>
      </c>
      <c r="F70">
        <v>12859</v>
      </c>
      <c r="G70">
        <v>46939</v>
      </c>
      <c r="H70">
        <v>75676</v>
      </c>
      <c r="I70">
        <v>98264</v>
      </c>
      <c r="J70">
        <v>126331</v>
      </c>
      <c r="K70">
        <v>96577</v>
      </c>
      <c r="L70">
        <v>101128</v>
      </c>
      <c r="M70">
        <v>74086</v>
      </c>
      <c r="N70">
        <v>121421</v>
      </c>
      <c r="O70">
        <v>141532</v>
      </c>
      <c r="P70">
        <v>134087</v>
      </c>
      <c r="Q70">
        <v>141752</v>
      </c>
      <c r="R70">
        <v>151845</v>
      </c>
      <c r="S70">
        <v>121818</v>
      </c>
      <c r="T70">
        <v>113000</v>
      </c>
      <c r="U70">
        <v>144391</v>
      </c>
      <c r="V70">
        <v>172261</v>
      </c>
      <c r="W70">
        <v>170475</v>
      </c>
      <c r="X70">
        <v>124355</v>
      </c>
    </row>
    <row r="71" spans="1:24" x14ac:dyDescent="0.2">
      <c r="A71" t="s">
        <v>232</v>
      </c>
      <c r="B71" t="s">
        <v>366</v>
      </c>
      <c r="C71">
        <v>21001</v>
      </c>
      <c r="D71">
        <v>15006</v>
      </c>
      <c r="E71">
        <v>-6743</v>
      </c>
      <c r="F71">
        <v>12521</v>
      </c>
      <c r="G71">
        <v>15589</v>
      </c>
      <c r="H71">
        <v>26852</v>
      </c>
      <c r="I71">
        <v>39464</v>
      </c>
      <c r="J71">
        <v>46499</v>
      </c>
      <c r="K71">
        <v>36243</v>
      </c>
      <c r="L71">
        <v>27685</v>
      </c>
      <c r="M71">
        <v>29449</v>
      </c>
      <c r="N71">
        <v>54902</v>
      </c>
      <c r="O71">
        <v>58838</v>
      </c>
      <c r="P71">
        <v>58265</v>
      </c>
      <c r="Q71">
        <v>53448</v>
      </c>
      <c r="R71">
        <v>57630</v>
      </c>
      <c r="S71">
        <v>50859</v>
      </c>
      <c r="T71">
        <v>52714</v>
      </c>
      <c r="U71">
        <v>77228</v>
      </c>
      <c r="V71">
        <v>78745</v>
      </c>
      <c r="W71">
        <v>66968</v>
      </c>
      <c r="X71">
        <v>49964</v>
      </c>
    </row>
    <row r="72" spans="1:24" x14ac:dyDescent="0.2">
      <c r="A72" t="s">
        <v>233</v>
      </c>
      <c r="B72" t="s">
        <v>367</v>
      </c>
      <c r="C72">
        <v>5044</v>
      </c>
      <c r="D72">
        <v>12249</v>
      </c>
      <c r="E72">
        <v>8394</v>
      </c>
      <c r="F72">
        <v>10759</v>
      </c>
      <c r="G72">
        <v>18609</v>
      </c>
      <c r="H72">
        <v>25263</v>
      </c>
      <c r="I72">
        <v>26694</v>
      </c>
      <c r="J72">
        <v>24323</v>
      </c>
      <c r="K72">
        <v>22885</v>
      </c>
      <c r="L72">
        <v>21134</v>
      </c>
      <c r="M72">
        <v>3213</v>
      </c>
      <c r="N72">
        <v>12185</v>
      </c>
      <c r="O72">
        <v>14565</v>
      </c>
      <c r="P72">
        <v>13290</v>
      </c>
      <c r="Q72">
        <v>19413</v>
      </c>
      <c r="R72">
        <v>19187</v>
      </c>
      <c r="S72">
        <v>15568</v>
      </c>
      <c r="T72">
        <v>5834</v>
      </c>
      <c r="U72">
        <v>15591</v>
      </c>
      <c r="V72">
        <v>23524</v>
      </c>
      <c r="W72">
        <v>22929</v>
      </c>
      <c r="X72">
        <v>17563</v>
      </c>
    </row>
    <row r="73" spans="1:24" x14ac:dyDescent="0.2">
      <c r="A73" t="s">
        <v>236</v>
      </c>
      <c r="B73" t="s">
        <v>368</v>
      </c>
      <c r="C73">
        <v>4901</v>
      </c>
      <c r="D73">
        <v>5557</v>
      </c>
      <c r="E73">
        <v>-1688</v>
      </c>
      <c r="F73">
        <v>-3870</v>
      </c>
      <c r="G73">
        <v>8362</v>
      </c>
      <c r="H73">
        <v>10458</v>
      </c>
      <c r="I73">
        <v>8213</v>
      </c>
      <c r="J73">
        <v>14504</v>
      </c>
      <c r="K73">
        <v>8539</v>
      </c>
      <c r="L73">
        <v>27460</v>
      </c>
      <c r="M73">
        <v>19452</v>
      </c>
      <c r="N73">
        <v>27427</v>
      </c>
      <c r="O73">
        <v>29469</v>
      </c>
      <c r="P73">
        <v>28148</v>
      </c>
      <c r="Q73">
        <v>35302</v>
      </c>
      <c r="R73">
        <v>37523</v>
      </c>
      <c r="S73">
        <v>29994</v>
      </c>
      <c r="T73">
        <v>30842</v>
      </c>
      <c r="U73">
        <v>27681</v>
      </c>
      <c r="V73">
        <v>34754</v>
      </c>
      <c r="W73">
        <v>40951</v>
      </c>
      <c r="X73">
        <v>32251</v>
      </c>
    </row>
    <row r="74" spans="1:24" x14ac:dyDescent="0.2">
      <c r="A74" t="s">
        <v>238</v>
      </c>
      <c r="B74" t="s">
        <v>370</v>
      </c>
      <c r="C74">
        <v>1019</v>
      </c>
      <c r="D74">
        <v>-3066</v>
      </c>
      <c r="E74">
        <v>-15962</v>
      </c>
      <c r="F74">
        <v>-6552</v>
      </c>
      <c r="G74">
        <v>4380</v>
      </c>
      <c r="H74">
        <v>13103</v>
      </c>
      <c r="I74">
        <v>23892</v>
      </c>
      <c r="J74">
        <v>41005</v>
      </c>
      <c r="K74">
        <v>28909</v>
      </c>
      <c r="L74">
        <v>24849</v>
      </c>
      <c r="M74">
        <v>21972</v>
      </c>
      <c r="N74">
        <v>26906</v>
      </c>
      <c r="O74">
        <v>38659</v>
      </c>
      <c r="P74">
        <v>34385</v>
      </c>
      <c r="Q74">
        <v>33589</v>
      </c>
      <c r="R74">
        <v>37505</v>
      </c>
      <c r="S74">
        <v>25397</v>
      </c>
      <c r="T74">
        <v>23610</v>
      </c>
      <c r="U74">
        <v>23890</v>
      </c>
      <c r="V74">
        <v>35238</v>
      </c>
      <c r="W74">
        <v>39626</v>
      </c>
      <c r="X74">
        <v>24577</v>
      </c>
    </row>
    <row r="75" spans="1:24" x14ac:dyDescent="0.2">
      <c r="A75" t="s">
        <v>241</v>
      </c>
      <c r="B75" t="s">
        <v>379</v>
      </c>
      <c r="C75">
        <v>15427</v>
      </c>
      <c r="D75">
        <v>19948</v>
      </c>
      <c r="E75">
        <v>21255</v>
      </c>
      <c r="F75">
        <v>20476</v>
      </c>
      <c r="G75">
        <v>16210</v>
      </c>
      <c r="H75">
        <v>13974</v>
      </c>
      <c r="I75">
        <v>15274</v>
      </c>
      <c r="J75">
        <v>18424</v>
      </c>
      <c r="K75">
        <v>24383</v>
      </c>
      <c r="L75">
        <v>24593</v>
      </c>
      <c r="M75">
        <v>23905</v>
      </c>
      <c r="N75">
        <v>23667</v>
      </c>
      <c r="O75">
        <v>24437</v>
      </c>
      <c r="P75">
        <v>26241</v>
      </c>
      <c r="Q75">
        <v>26483</v>
      </c>
      <c r="R75">
        <v>25449</v>
      </c>
      <c r="S75">
        <v>28108</v>
      </c>
      <c r="T75">
        <v>28602</v>
      </c>
      <c r="U75">
        <v>32241</v>
      </c>
      <c r="V75">
        <v>31426</v>
      </c>
      <c r="W75">
        <v>29549</v>
      </c>
      <c r="X75">
        <v>27456</v>
      </c>
    </row>
    <row r="76" spans="1:24" x14ac:dyDescent="0.2">
      <c r="A76" t="s">
        <v>243</v>
      </c>
      <c r="B76" t="s">
        <v>366</v>
      </c>
      <c r="C76">
        <v>8290</v>
      </c>
      <c r="D76">
        <v>10669</v>
      </c>
      <c r="E76">
        <v>11603</v>
      </c>
      <c r="F76">
        <v>11458</v>
      </c>
      <c r="G76">
        <v>8313</v>
      </c>
      <c r="H76">
        <v>7784</v>
      </c>
      <c r="I76">
        <v>7897</v>
      </c>
      <c r="J76">
        <v>8754</v>
      </c>
      <c r="K76">
        <v>10643</v>
      </c>
      <c r="L76">
        <v>8637</v>
      </c>
      <c r="M76">
        <v>8892</v>
      </c>
      <c r="N76">
        <v>7979</v>
      </c>
      <c r="O76">
        <v>8588</v>
      </c>
      <c r="P76">
        <v>10441</v>
      </c>
      <c r="Q76">
        <v>11484</v>
      </c>
      <c r="R76">
        <v>13004</v>
      </c>
      <c r="S76">
        <v>13777</v>
      </c>
      <c r="T76">
        <v>14098</v>
      </c>
      <c r="U76">
        <v>14398</v>
      </c>
      <c r="V76">
        <v>14412</v>
      </c>
      <c r="W76">
        <v>13555</v>
      </c>
      <c r="X76">
        <v>12597</v>
      </c>
    </row>
    <row r="77" spans="1:24" x14ac:dyDescent="0.2">
      <c r="A77" t="s">
        <v>245</v>
      </c>
      <c r="B77" t="s">
        <v>367</v>
      </c>
      <c r="C77">
        <v>1122</v>
      </c>
      <c r="D77">
        <v>1529</v>
      </c>
      <c r="E77">
        <v>1327</v>
      </c>
      <c r="F77">
        <v>669</v>
      </c>
      <c r="G77">
        <v>868</v>
      </c>
      <c r="H77">
        <v>375</v>
      </c>
      <c r="I77">
        <v>617</v>
      </c>
      <c r="J77">
        <v>972</v>
      </c>
      <c r="K77">
        <v>1357</v>
      </c>
      <c r="L77">
        <v>1600</v>
      </c>
      <c r="M77">
        <v>1172</v>
      </c>
      <c r="N77">
        <v>1284</v>
      </c>
      <c r="O77">
        <v>1370</v>
      </c>
      <c r="P77">
        <v>1675</v>
      </c>
      <c r="Q77">
        <v>2007</v>
      </c>
      <c r="R77">
        <v>1582</v>
      </c>
      <c r="S77">
        <v>2560</v>
      </c>
      <c r="T77">
        <v>2782</v>
      </c>
      <c r="U77">
        <v>3401</v>
      </c>
      <c r="V77">
        <v>2738</v>
      </c>
      <c r="W77">
        <v>2490</v>
      </c>
      <c r="X77">
        <v>2180</v>
      </c>
    </row>
    <row r="78" spans="1:24" x14ac:dyDescent="0.2">
      <c r="A78" t="s">
        <v>247</v>
      </c>
      <c r="B78" t="s">
        <v>368</v>
      </c>
      <c r="C78">
        <v>1457</v>
      </c>
      <c r="D78">
        <v>2133</v>
      </c>
      <c r="E78">
        <v>2561</v>
      </c>
      <c r="F78">
        <v>1504</v>
      </c>
      <c r="G78">
        <v>1184</v>
      </c>
      <c r="H78">
        <v>678</v>
      </c>
      <c r="I78">
        <v>673</v>
      </c>
      <c r="J78">
        <v>870</v>
      </c>
      <c r="K78">
        <v>2021</v>
      </c>
      <c r="L78">
        <v>2329</v>
      </c>
      <c r="M78">
        <v>2432</v>
      </c>
      <c r="N78">
        <v>1749</v>
      </c>
      <c r="O78">
        <v>1687</v>
      </c>
      <c r="P78">
        <v>1899</v>
      </c>
      <c r="Q78">
        <v>1883</v>
      </c>
      <c r="R78">
        <v>1658</v>
      </c>
      <c r="S78">
        <v>1562</v>
      </c>
      <c r="T78">
        <v>1778</v>
      </c>
      <c r="U78">
        <v>1956</v>
      </c>
      <c r="V78">
        <v>1597</v>
      </c>
      <c r="W78">
        <v>1363</v>
      </c>
      <c r="X78">
        <v>1431</v>
      </c>
    </row>
    <row r="79" spans="1:24" x14ac:dyDescent="0.2">
      <c r="A79" t="s">
        <v>249</v>
      </c>
      <c r="B79" t="s">
        <v>370</v>
      </c>
      <c r="C79">
        <v>4560</v>
      </c>
      <c r="D79">
        <v>5615</v>
      </c>
      <c r="E79">
        <v>5765</v>
      </c>
      <c r="F79">
        <v>6846</v>
      </c>
      <c r="G79">
        <v>5847</v>
      </c>
      <c r="H79">
        <v>5136</v>
      </c>
      <c r="I79">
        <v>6087</v>
      </c>
      <c r="J79">
        <v>7827</v>
      </c>
      <c r="K79">
        <v>10362</v>
      </c>
      <c r="L79">
        <v>12027</v>
      </c>
      <c r="M79">
        <v>11409</v>
      </c>
      <c r="N79">
        <v>12655</v>
      </c>
      <c r="O79">
        <v>12792</v>
      </c>
      <c r="P79">
        <v>12226</v>
      </c>
      <c r="Q79">
        <v>11109</v>
      </c>
      <c r="R79">
        <v>9205</v>
      </c>
      <c r="S79">
        <v>10209</v>
      </c>
      <c r="T79">
        <v>9945</v>
      </c>
      <c r="U79">
        <v>12486</v>
      </c>
      <c r="V79">
        <v>12679</v>
      </c>
      <c r="W79">
        <v>12142</v>
      </c>
      <c r="X79">
        <v>11248</v>
      </c>
    </row>
    <row r="80" spans="1:24" ht="14.25" x14ac:dyDescent="0.3">
      <c r="A80" s="293" t="s">
        <v>336</v>
      </c>
      <c r="B80" s="290"/>
      <c r="C80" s="290"/>
      <c r="D80" s="290"/>
      <c r="E80" s="290"/>
      <c r="F80" s="290"/>
      <c r="G80" s="290"/>
      <c r="H80" s="290"/>
      <c r="I80" s="290"/>
      <c r="J80" s="290"/>
      <c r="K80" s="290"/>
      <c r="L80" s="290"/>
      <c r="M80" s="290"/>
      <c r="N80" s="290"/>
      <c r="O80" s="290"/>
      <c r="P80" s="290"/>
      <c r="Q80" s="290"/>
      <c r="R80" s="290"/>
      <c r="S80" s="290"/>
      <c r="T80" s="290"/>
      <c r="U80" s="290"/>
      <c r="V80" s="290"/>
      <c r="W80" s="290"/>
      <c r="X80" s="290"/>
    </row>
    <row r="81" spans="1:24" x14ac:dyDescent="0.2">
      <c r="A81" s="289" t="s">
        <v>337</v>
      </c>
      <c r="B81" s="290"/>
      <c r="C81" s="290"/>
      <c r="D81" s="290"/>
      <c r="E81" s="290"/>
      <c r="F81" s="290"/>
      <c r="G81" s="290"/>
      <c r="H81" s="290"/>
      <c r="I81" s="290"/>
      <c r="J81" s="290"/>
      <c r="K81" s="290"/>
      <c r="L81" s="290"/>
      <c r="M81" s="290"/>
      <c r="N81" s="290"/>
      <c r="O81" s="290"/>
      <c r="P81" s="290"/>
      <c r="Q81" s="290"/>
      <c r="R81" s="290"/>
      <c r="S81" s="290"/>
      <c r="T81" s="290"/>
      <c r="U81" s="290"/>
      <c r="V81" s="290"/>
      <c r="W81" s="290"/>
      <c r="X81" s="290"/>
    </row>
    <row r="82" spans="1:24" x14ac:dyDescent="0.2">
      <c r="A82" s="289" t="s">
        <v>338</v>
      </c>
      <c r="B82" s="290"/>
      <c r="C82" s="290"/>
      <c r="D82" s="290"/>
      <c r="E82" s="290"/>
      <c r="F82" s="290"/>
      <c r="G82" s="290"/>
      <c r="H82" s="290"/>
      <c r="I82" s="290"/>
      <c r="J82" s="290"/>
      <c r="K82" s="290"/>
      <c r="L82" s="290"/>
      <c r="M82" s="290"/>
      <c r="N82" s="290"/>
      <c r="O82" s="290"/>
      <c r="P82" s="290"/>
      <c r="Q82" s="290"/>
      <c r="R82" s="290"/>
      <c r="S82" s="290"/>
      <c r="T82" s="290"/>
      <c r="U82" s="290"/>
      <c r="V82" s="290"/>
      <c r="W82" s="290"/>
      <c r="X82" s="290"/>
    </row>
    <row r="83" spans="1:24" x14ac:dyDescent="0.2">
      <c r="A83" s="289" t="s">
        <v>339</v>
      </c>
      <c r="B83" s="290"/>
      <c r="C83" s="290"/>
      <c r="D83" s="290"/>
      <c r="E83" s="290"/>
      <c r="F83" s="290"/>
      <c r="G83" s="290"/>
      <c r="H83" s="290"/>
      <c r="I83" s="290"/>
      <c r="J83" s="290"/>
      <c r="K83" s="290"/>
      <c r="L83" s="290"/>
      <c r="M83" s="290"/>
      <c r="N83" s="290"/>
      <c r="O83" s="290"/>
      <c r="P83" s="290"/>
      <c r="Q83" s="290"/>
      <c r="R83" s="290"/>
      <c r="S83" s="290"/>
      <c r="T83" s="290"/>
      <c r="U83" s="290"/>
      <c r="V83" s="290"/>
      <c r="W83" s="290"/>
      <c r="X83" s="290"/>
    </row>
    <row r="84" spans="1:24" x14ac:dyDescent="0.2">
      <c r="A84" s="289" t="s">
        <v>340</v>
      </c>
      <c r="B84" s="290"/>
      <c r="C84" s="290"/>
      <c r="D84" s="290"/>
      <c r="E84" s="290"/>
      <c r="F84" s="290"/>
      <c r="G84" s="290"/>
      <c r="H84" s="290"/>
      <c r="I84" s="290"/>
      <c r="J84" s="290"/>
      <c r="K84" s="290"/>
      <c r="L84" s="290"/>
      <c r="M84" s="290"/>
      <c r="N84" s="290"/>
      <c r="O84" s="290"/>
      <c r="P84" s="290"/>
      <c r="Q84" s="290"/>
      <c r="R84" s="290"/>
      <c r="S84" s="290"/>
      <c r="T84" s="290"/>
      <c r="U84" s="290"/>
      <c r="V84" s="290"/>
      <c r="W84" s="290"/>
      <c r="X84" s="290"/>
    </row>
    <row r="85" spans="1:24" x14ac:dyDescent="0.2">
      <c r="A85" s="289" t="s">
        <v>341</v>
      </c>
      <c r="B85" s="290"/>
      <c r="C85" s="290"/>
      <c r="D85" s="290"/>
      <c r="E85" s="290"/>
      <c r="F85" s="290"/>
      <c r="G85" s="290"/>
      <c r="H85" s="290"/>
      <c r="I85" s="290"/>
      <c r="J85" s="290"/>
      <c r="K85" s="290"/>
      <c r="L85" s="290"/>
      <c r="M85" s="290"/>
      <c r="N85" s="290"/>
      <c r="O85" s="290"/>
      <c r="P85" s="290"/>
      <c r="Q85" s="290"/>
      <c r="R85" s="290"/>
      <c r="S85" s="290"/>
      <c r="T85" s="290"/>
      <c r="U85" s="290"/>
      <c r="V85" s="290"/>
      <c r="W85" s="290"/>
      <c r="X85" s="290"/>
    </row>
    <row r="86" spans="1:24" x14ac:dyDescent="0.2">
      <c r="A86" s="289" t="s">
        <v>343</v>
      </c>
      <c r="B86" s="290"/>
      <c r="C86" s="290"/>
      <c r="D86" s="290"/>
      <c r="E86" s="290"/>
      <c r="F86" s="290"/>
      <c r="G86" s="290"/>
      <c r="H86" s="290"/>
      <c r="I86" s="290"/>
      <c r="J86" s="290"/>
      <c r="K86" s="290"/>
      <c r="L86" s="290"/>
      <c r="M86" s="290"/>
      <c r="N86" s="290"/>
      <c r="O86" s="290"/>
      <c r="P86" s="290"/>
      <c r="Q86" s="290"/>
      <c r="R86" s="290"/>
      <c r="S86" s="290"/>
      <c r="T86" s="290"/>
      <c r="U86" s="290"/>
      <c r="V86" s="290"/>
      <c r="W86" s="290"/>
      <c r="X86" s="290"/>
    </row>
    <row r="87" spans="1:24" x14ac:dyDescent="0.2">
      <c r="A87" s="289" t="s">
        <v>380</v>
      </c>
      <c r="B87" s="290"/>
      <c r="C87" s="290"/>
      <c r="D87" s="290"/>
      <c r="E87" s="290"/>
      <c r="F87" s="290"/>
      <c r="G87" s="290"/>
      <c r="H87" s="290"/>
      <c r="I87" s="290"/>
      <c r="J87" s="290"/>
      <c r="K87" s="290"/>
      <c r="L87" s="290"/>
      <c r="M87" s="290"/>
      <c r="N87" s="290"/>
      <c r="O87" s="290"/>
      <c r="P87" s="290"/>
      <c r="Q87" s="290"/>
      <c r="R87" s="290"/>
      <c r="S87" s="290"/>
      <c r="T87" s="290"/>
      <c r="U87" s="290"/>
      <c r="V87" s="290"/>
      <c r="W87" s="290"/>
      <c r="X87" s="290"/>
    </row>
    <row r="88" spans="1:24" x14ac:dyDescent="0.2">
      <c r="A88" s="289" t="s">
        <v>381</v>
      </c>
      <c r="B88" s="290"/>
      <c r="C88" s="290"/>
      <c r="D88" s="290"/>
      <c r="E88" s="290"/>
      <c r="F88" s="290"/>
      <c r="G88" s="290"/>
      <c r="H88" s="290"/>
      <c r="I88" s="290"/>
      <c r="J88" s="290"/>
      <c r="K88" s="290"/>
      <c r="L88" s="290"/>
      <c r="M88" s="290"/>
      <c r="N88" s="290"/>
      <c r="O88" s="290"/>
      <c r="P88" s="290"/>
      <c r="Q88" s="290"/>
      <c r="R88" s="290"/>
      <c r="S88" s="290"/>
      <c r="T88" s="290"/>
      <c r="U88" s="290"/>
      <c r="V88" s="290"/>
      <c r="W88" s="290"/>
      <c r="X88" s="290"/>
    </row>
  </sheetData>
  <mergeCells count="13">
    <mergeCell ref="A87:X87"/>
    <mergeCell ref="A88:X88"/>
    <mergeCell ref="A1:X1"/>
    <mergeCell ref="A2:X2"/>
    <mergeCell ref="A3:X3"/>
    <mergeCell ref="A4:X4"/>
    <mergeCell ref="A80:X80"/>
    <mergeCell ref="A81:X81"/>
    <mergeCell ref="A82:X82"/>
    <mergeCell ref="A83:X83"/>
    <mergeCell ref="A84:X84"/>
    <mergeCell ref="A85:X85"/>
    <mergeCell ref="A86:X86"/>
  </mergeCells>
  <pageMargins left="0.7" right="0.7" top="0.75" bottom="0.75" header="0.3" footer="0.3"/>
  <customProperties>
    <customPr name="SourceTableID" r:id="rId1"/>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79998168889431442"/>
  </sheetPr>
  <dimension ref="A1:Z252"/>
  <sheetViews>
    <sheetView topLeftCell="A199" workbookViewId="0">
      <selection activeCell="B221" sqref="B221"/>
    </sheetView>
  </sheetViews>
  <sheetFormatPr defaultRowHeight="12.75" x14ac:dyDescent="0.2"/>
  <cols>
    <col min="2" max="2" width="29" customWidth="1"/>
  </cols>
  <sheetData>
    <row r="1" spans="1:26" ht="18" x14ac:dyDescent="0.25">
      <c r="A1" s="291" t="s">
        <v>79</v>
      </c>
      <c r="B1" s="290"/>
      <c r="C1" s="290"/>
      <c r="D1" s="290"/>
      <c r="E1" s="290"/>
      <c r="F1" s="290"/>
      <c r="G1" s="290"/>
      <c r="H1" s="290"/>
      <c r="I1" s="290"/>
      <c r="J1" s="290"/>
      <c r="K1" s="290"/>
      <c r="L1" s="290"/>
      <c r="M1" s="290"/>
      <c r="N1" s="290"/>
      <c r="O1" s="290"/>
      <c r="P1" s="290"/>
      <c r="Q1" s="290"/>
      <c r="R1" s="290"/>
      <c r="S1" s="290"/>
      <c r="T1" s="290"/>
      <c r="U1" s="290"/>
      <c r="V1" s="290"/>
      <c r="W1" s="290"/>
      <c r="X1" s="290"/>
    </row>
    <row r="2" spans="1:26" ht="16.5" x14ac:dyDescent="0.25">
      <c r="A2" s="292" t="s">
        <v>108</v>
      </c>
      <c r="B2" s="290"/>
      <c r="C2" s="290"/>
      <c r="D2" s="290"/>
      <c r="E2" s="290"/>
      <c r="F2" s="290"/>
      <c r="G2" s="290"/>
      <c r="H2" s="290"/>
      <c r="I2" s="290"/>
      <c r="J2" s="290"/>
      <c r="K2" s="290"/>
      <c r="L2" s="290"/>
      <c r="M2" s="290"/>
      <c r="N2" s="290"/>
      <c r="O2" s="290"/>
      <c r="P2" s="290"/>
      <c r="Q2" s="290"/>
      <c r="R2" s="290"/>
      <c r="S2" s="290"/>
      <c r="T2" s="290"/>
      <c r="U2" s="290"/>
      <c r="V2" s="290"/>
      <c r="W2" s="290"/>
      <c r="X2" s="290"/>
    </row>
    <row r="3" spans="1:26" x14ac:dyDescent="0.2">
      <c r="A3" s="290" t="s">
        <v>113</v>
      </c>
      <c r="B3" s="290"/>
      <c r="C3" s="290"/>
      <c r="D3" s="290"/>
      <c r="E3" s="290"/>
      <c r="F3" s="290"/>
      <c r="G3" s="290"/>
      <c r="H3" s="290"/>
      <c r="I3" s="290"/>
      <c r="J3" s="290"/>
      <c r="K3" s="290"/>
      <c r="L3" s="290"/>
      <c r="M3" s="290"/>
      <c r="N3" s="290"/>
      <c r="O3" s="290"/>
      <c r="P3" s="290"/>
      <c r="Q3" s="290"/>
      <c r="R3" s="290"/>
      <c r="S3" s="290"/>
      <c r="T3" s="290"/>
      <c r="U3" s="290"/>
      <c r="V3" s="290"/>
      <c r="W3" s="290"/>
      <c r="X3" s="290"/>
    </row>
    <row r="4" spans="1:26" x14ac:dyDescent="0.2">
      <c r="A4" s="290" t="s">
        <v>383</v>
      </c>
      <c r="B4" s="290"/>
      <c r="C4" s="290"/>
      <c r="D4" s="290"/>
      <c r="E4" s="290"/>
      <c r="F4" s="290"/>
      <c r="G4" s="290"/>
      <c r="H4" s="290"/>
      <c r="I4" s="290"/>
      <c r="J4" s="290"/>
      <c r="K4" s="290"/>
      <c r="L4" s="290"/>
      <c r="M4" s="290"/>
      <c r="N4" s="290"/>
      <c r="O4" s="290"/>
      <c r="P4" s="290"/>
      <c r="Q4" s="290"/>
      <c r="R4" s="290"/>
      <c r="S4" s="290"/>
      <c r="T4" s="290"/>
      <c r="U4" s="290"/>
      <c r="V4" s="290"/>
      <c r="W4" s="290"/>
      <c r="X4" s="290"/>
    </row>
    <row r="6" spans="1:26" x14ac:dyDescent="0.2">
      <c r="A6" s="74" t="s">
        <v>115</v>
      </c>
      <c r="B6" s="74" t="s">
        <v>116</v>
      </c>
      <c r="C6" s="74" t="s">
        <v>117</v>
      </c>
      <c r="D6" s="74" t="s">
        <v>118</v>
      </c>
      <c r="E6" s="74" t="s">
        <v>119</v>
      </c>
      <c r="F6" s="74" t="s">
        <v>120</v>
      </c>
      <c r="G6" s="74" t="s">
        <v>121</v>
      </c>
      <c r="H6" s="74" t="s">
        <v>122</v>
      </c>
      <c r="I6" s="74" t="s">
        <v>123</v>
      </c>
      <c r="J6" s="74" t="s">
        <v>124</v>
      </c>
      <c r="K6" s="74" t="s">
        <v>125</v>
      </c>
      <c r="L6" s="74" t="s">
        <v>126</v>
      </c>
      <c r="M6" s="74" t="s">
        <v>127</v>
      </c>
      <c r="N6" s="74" t="s">
        <v>128</v>
      </c>
      <c r="O6" s="74" t="s">
        <v>129</v>
      </c>
      <c r="P6" s="74" t="s">
        <v>130</v>
      </c>
      <c r="Q6" s="74" t="s">
        <v>131</v>
      </c>
      <c r="R6" s="74" t="s">
        <v>132</v>
      </c>
      <c r="S6" s="74" t="s">
        <v>133</v>
      </c>
      <c r="T6" s="74" t="s">
        <v>134</v>
      </c>
      <c r="U6" s="74" t="s">
        <v>135</v>
      </c>
      <c r="V6" s="74" t="s">
        <v>136</v>
      </c>
      <c r="W6" s="74" t="s">
        <v>137</v>
      </c>
      <c r="X6" s="74" t="s">
        <v>138</v>
      </c>
      <c r="Y6" s="97"/>
      <c r="Z6" s="97"/>
    </row>
    <row r="7" spans="1:26" x14ac:dyDescent="0.2">
      <c r="A7" t="s">
        <v>139</v>
      </c>
      <c r="B7" s="75" t="s">
        <v>384</v>
      </c>
      <c r="C7">
        <v>278001</v>
      </c>
      <c r="D7">
        <v>298023</v>
      </c>
      <c r="E7">
        <v>284035</v>
      </c>
      <c r="F7">
        <v>288059</v>
      </c>
      <c r="G7">
        <v>297740</v>
      </c>
      <c r="H7">
        <v>344536</v>
      </c>
      <c r="I7">
        <v>378487</v>
      </c>
      <c r="J7">
        <v>423086</v>
      </c>
      <c r="K7">
        <v>495664</v>
      </c>
      <c r="L7">
        <v>540791</v>
      </c>
      <c r="M7">
        <v>522461</v>
      </c>
      <c r="N7">
        <v>582041</v>
      </c>
      <c r="O7">
        <v>644665</v>
      </c>
      <c r="P7">
        <v>684823</v>
      </c>
      <c r="Q7">
        <v>719413</v>
      </c>
      <c r="R7">
        <v>757051</v>
      </c>
      <c r="S7">
        <v>768660</v>
      </c>
      <c r="T7">
        <v>780944</v>
      </c>
      <c r="U7">
        <v>833775</v>
      </c>
      <c r="V7">
        <v>861725</v>
      </c>
      <c r="W7">
        <v>876295</v>
      </c>
      <c r="X7">
        <v>705643</v>
      </c>
    </row>
    <row r="8" spans="1:26" x14ac:dyDescent="0.2">
      <c r="A8" t="s">
        <v>140</v>
      </c>
      <c r="B8" t="s">
        <v>385</v>
      </c>
      <c r="C8" t="s">
        <v>22</v>
      </c>
      <c r="D8" t="s">
        <v>22</v>
      </c>
      <c r="E8" t="s">
        <v>22</v>
      </c>
      <c r="F8" t="s">
        <v>22</v>
      </c>
      <c r="G8" t="s">
        <v>22</v>
      </c>
      <c r="H8" t="s">
        <v>22</v>
      </c>
      <c r="I8" t="s">
        <v>22</v>
      </c>
      <c r="J8" t="s">
        <v>22</v>
      </c>
      <c r="K8" t="s">
        <v>22</v>
      </c>
      <c r="L8" t="s">
        <v>22</v>
      </c>
      <c r="M8" t="s">
        <v>22</v>
      </c>
      <c r="N8" t="s">
        <v>22</v>
      </c>
      <c r="O8" t="s">
        <v>22</v>
      </c>
      <c r="P8" t="s">
        <v>22</v>
      </c>
      <c r="Q8" t="s">
        <v>22</v>
      </c>
      <c r="R8" t="s">
        <v>22</v>
      </c>
      <c r="S8" t="s">
        <v>22</v>
      </c>
      <c r="T8" t="s">
        <v>22</v>
      </c>
      <c r="U8" t="s">
        <v>22</v>
      </c>
      <c r="V8" t="s">
        <v>22</v>
      </c>
      <c r="W8" t="s">
        <v>22</v>
      </c>
      <c r="X8" t="s">
        <v>22</v>
      </c>
    </row>
    <row r="9" spans="1:26" x14ac:dyDescent="0.2">
      <c r="A9" t="s">
        <v>142</v>
      </c>
      <c r="B9" t="s">
        <v>386</v>
      </c>
      <c r="C9">
        <v>3656</v>
      </c>
      <c r="D9">
        <v>4423</v>
      </c>
      <c r="E9">
        <v>5191</v>
      </c>
      <c r="F9">
        <v>5368</v>
      </c>
      <c r="G9">
        <v>5073</v>
      </c>
      <c r="H9">
        <v>5181</v>
      </c>
      <c r="I9">
        <v>6652</v>
      </c>
      <c r="J9">
        <v>7106</v>
      </c>
      <c r="K9">
        <v>8899</v>
      </c>
      <c r="L9">
        <v>9362</v>
      </c>
      <c r="M9">
        <v>11573</v>
      </c>
      <c r="N9">
        <v>13111</v>
      </c>
      <c r="O9">
        <v>14739</v>
      </c>
      <c r="P9">
        <v>14944</v>
      </c>
      <c r="Q9">
        <v>15720</v>
      </c>
      <c r="R9">
        <v>17978</v>
      </c>
      <c r="S9">
        <v>19847</v>
      </c>
      <c r="T9">
        <v>21587</v>
      </c>
      <c r="U9">
        <v>23239</v>
      </c>
      <c r="V9">
        <v>28036</v>
      </c>
      <c r="W9">
        <v>27698</v>
      </c>
      <c r="X9">
        <v>13278</v>
      </c>
    </row>
    <row r="10" spans="1:26" x14ac:dyDescent="0.2">
      <c r="A10" t="s">
        <v>143</v>
      </c>
      <c r="B10" t="s">
        <v>387</v>
      </c>
      <c r="C10">
        <v>46302</v>
      </c>
      <c r="D10">
        <v>49462</v>
      </c>
      <c r="E10">
        <v>45965</v>
      </c>
      <c r="F10">
        <v>45954</v>
      </c>
      <c r="G10">
        <v>46701</v>
      </c>
      <c r="H10">
        <v>54419</v>
      </c>
      <c r="I10">
        <v>58377</v>
      </c>
      <c r="J10">
        <v>64026</v>
      </c>
      <c r="K10">
        <v>70837</v>
      </c>
      <c r="L10">
        <v>78237</v>
      </c>
      <c r="M10">
        <v>65806</v>
      </c>
      <c r="N10">
        <v>76357</v>
      </c>
      <c r="O10">
        <v>82930</v>
      </c>
      <c r="P10">
        <v>88238</v>
      </c>
      <c r="Q10">
        <v>89999</v>
      </c>
      <c r="R10">
        <v>90687</v>
      </c>
      <c r="S10">
        <v>84434</v>
      </c>
      <c r="T10">
        <v>81779</v>
      </c>
      <c r="U10">
        <v>86342</v>
      </c>
      <c r="V10">
        <v>93107</v>
      </c>
      <c r="W10">
        <v>91017</v>
      </c>
      <c r="X10">
        <v>56706</v>
      </c>
    </row>
    <row r="11" spans="1:26" x14ac:dyDescent="0.2">
      <c r="A11" t="s">
        <v>145</v>
      </c>
      <c r="B11" t="s">
        <v>388</v>
      </c>
      <c r="C11">
        <v>10489</v>
      </c>
      <c r="D11">
        <v>11554</v>
      </c>
      <c r="E11">
        <v>10946</v>
      </c>
      <c r="F11">
        <v>11187</v>
      </c>
      <c r="G11">
        <v>10900</v>
      </c>
      <c r="H11">
        <v>11801</v>
      </c>
      <c r="I11">
        <v>12207</v>
      </c>
      <c r="J11">
        <v>14616</v>
      </c>
      <c r="K11">
        <v>16412</v>
      </c>
      <c r="L11">
        <v>17078</v>
      </c>
      <c r="M11">
        <v>13615</v>
      </c>
      <c r="N11">
        <v>16308</v>
      </c>
      <c r="O11">
        <v>17189</v>
      </c>
      <c r="P11">
        <v>17017</v>
      </c>
      <c r="Q11">
        <v>16801</v>
      </c>
      <c r="R11">
        <v>17637</v>
      </c>
      <c r="S11">
        <v>17290</v>
      </c>
      <c r="T11">
        <v>17206</v>
      </c>
      <c r="U11">
        <v>18211</v>
      </c>
      <c r="V11">
        <v>19019</v>
      </c>
      <c r="W11">
        <v>18222</v>
      </c>
      <c r="X11">
        <v>17782</v>
      </c>
    </row>
    <row r="12" spans="1:26" x14ac:dyDescent="0.2">
      <c r="A12" t="s">
        <v>147</v>
      </c>
      <c r="B12" t="s">
        <v>389</v>
      </c>
      <c r="C12">
        <v>3951</v>
      </c>
      <c r="D12">
        <v>4301</v>
      </c>
      <c r="E12">
        <v>3780</v>
      </c>
      <c r="F12">
        <v>3733</v>
      </c>
      <c r="G12">
        <v>4019</v>
      </c>
      <c r="H12">
        <v>3800</v>
      </c>
      <c r="I12">
        <v>3463</v>
      </c>
      <c r="J12">
        <v>3407</v>
      </c>
      <c r="K12">
        <v>4213</v>
      </c>
      <c r="L12">
        <v>4783</v>
      </c>
      <c r="M12">
        <v>3456</v>
      </c>
      <c r="N12">
        <v>4808</v>
      </c>
      <c r="O12">
        <v>4744</v>
      </c>
      <c r="P12">
        <v>4434</v>
      </c>
      <c r="Q12">
        <v>4131</v>
      </c>
      <c r="R12">
        <v>4580</v>
      </c>
      <c r="S12">
        <v>3746</v>
      </c>
      <c r="T12">
        <v>3460</v>
      </c>
      <c r="U12">
        <v>4066</v>
      </c>
      <c r="V12">
        <v>4208</v>
      </c>
      <c r="W12">
        <v>3850</v>
      </c>
      <c r="X12">
        <v>3769</v>
      </c>
    </row>
    <row r="13" spans="1:26" x14ac:dyDescent="0.2">
      <c r="A13" t="s">
        <v>149</v>
      </c>
      <c r="B13" t="s">
        <v>390</v>
      </c>
      <c r="C13">
        <v>6538</v>
      </c>
      <c r="D13">
        <v>7253</v>
      </c>
      <c r="E13">
        <v>7166</v>
      </c>
      <c r="F13">
        <v>7454</v>
      </c>
      <c r="G13">
        <v>6881</v>
      </c>
      <c r="H13">
        <v>8001</v>
      </c>
      <c r="I13">
        <v>8744</v>
      </c>
      <c r="J13">
        <v>11209</v>
      </c>
      <c r="K13">
        <v>12199</v>
      </c>
      <c r="L13">
        <v>12294</v>
      </c>
      <c r="M13">
        <v>10159</v>
      </c>
      <c r="N13">
        <v>11500</v>
      </c>
      <c r="O13">
        <v>12445</v>
      </c>
      <c r="P13">
        <v>12583</v>
      </c>
      <c r="Q13">
        <v>12670</v>
      </c>
      <c r="R13">
        <v>13057</v>
      </c>
      <c r="S13">
        <v>13543</v>
      </c>
      <c r="T13">
        <v>13746</v>
      </c>
      <c r="U13">
        <v>14145</v>
      </c>
      <c r="V13">
        <v>14811</v>
      </c>
      <c r="W13">
        <v>14372</v>
      </c>
      <c r="X13">
        <v>14013</v>
      </c>
    </row>
    <row r="14" spans="1:26" x14ac:dyDescent="0.2">
      <c r="A14" t="s">
        <v>151</v>
      </c>
      <c r="B14" t="s">
        <v>391</v>
      </c>
      <c r="C14">
        <v>32870</v>
      </c>
      <c r="D14">
        <v>34971</v>
      </c>
      <c r="E14">
        <v>32002</v>
      </c>
      <c r="F14">
        <v>31602</v>
      </c>
      <c r="G14">
        <v>32635</v>
      </c>
      <c r="H14">
        <v>38965</v>
      </c>
      <c r="I14">
        <v>42387</v>
      </c>
      <c r="J14">
        <v>45418</v>
      </c>
      <c r="K14">
        <v>50342</v>
      </c>
      <c r="L14">
        <v>56807</v>
      </c>
      <c r="M14">
        <v>48181</v>
      </c>
      <c r="N14">
        <v>55877</v>
      </c>
      <c r="O14">
        <v>61386</v>
      </c>
      <c r="P14">
        <v>66371</v>
      </c>
      <c r="Q14">
        <v>68641</v>
      </c>
      <c r="R14">
        <v>68534</v>
      </c>
      <c r="S14">
        <v>62678</v>
      </c>
      <c r="T14">
        <v>60021</v>
      </c>
      <c r="U14">
        <v>63506</v>
      </c>
      <c r="V14">
        <v>68942</v>
      </c>
      <c r="W14">
        <v>68047</v>
      </c>
      <c r="X14">
        <v>34316</v>
      </c>
    </row>
    <row r="15" spans="1:26" x14ac:dyDescent="0.2">
      <c r="A15" t="s">
        <v>153</v>
      </c>
      <c r="B15" t="s">
        <v>392</v>
      </c>
      <c r="C15">
        <v>20043</v>
      </c>
      <c r="D15">
        <v>21445</v>
      </c>
      <c r="E15">
        <v>19045</v>
      </c>
      <c r="F15">
        <v>17791</v>
      </c>
      <c r="G15">
        <v>17834</v>
      </c>
      <c r="H15">
        <v>21562</v>
      </c>
      <c r="I15">
        <v>23259</v>
      </c>
      <c r="J15">
        <v>24881</v>
      </c>
      <c r="K15">
        <v>27882</v>
      </c>
      <c r="L15">
        <v>32065</v>
      </c>
      <c r="M15">
        <v>26357</v>
      </c>
      <c r="N15">
        <v>31506</v>
      </c>
      <c r="O15">
        <v>36738</v>
      </c>
      <c r="P15">
        <v>41193</v>
      </c>
      <c r="Q15">
        <v>42124</v>
      </c>
      <c r="R15">
        <v>42482</v>
      </c>
      <c r="S15">
        <v>37972</v>
      </c>
      <c r="T15">
        <v>35683</v>
      </c>
      <c r="U15">
        <v>37290</v>
      </c>
      <c r="V15">
        <v>41261</v>
      </c>
      <c r="W15">
        <v>40082</v>
      </c>
      <c r="X15">
        <v>11393</v>
      </c>
    </row>
    <row r="16" spans="1:26" x14ac:dyDescent="0.2">
      <c r="A16" t="s">
        <v>155</v>
      </c>
      <c r="B16" t="s">
        <v>393</v>
      </c>
      <c r="C16">
        <v>5044</v>
      </c>
      <c r="D16">
        <v>5776</v>
      </c>
      <c r="E16">
        <v>5428</v>
      </c>
      <c r="F16">
        <v>5787</v>
      </c>
      <c r="G16">
        <v>6869</v>
      </c>
      <c r="H16">
        <v>7726</v>
      </c>
      <c r="I16">
        <v>9327</v>
      </c>
      <c r="J16">
        <v>10076</v>
      </c>
      <c r="K16">
        <v>11311</v>
      </c>
      <c r="L16">
        <v>13483</v>
      </c>
      <c r="M16">
        <v>10941</v>
      </c>
      <c r="N16">
        <v>12973</v>
      </c>
      <c r="O16">
        <v>13920</v>
      </c>
      <c r="P16">
        <v>14408</v>
      </c>
      <c r="Q16">
        <v>14697</v>
      </c>
      <c r="R16">
        <v>14036</v>
      </c>
      <c r="S16">
        <v>12819</v>
      </c>
      <c r="T16">
        <v>12306</v>
      </c>
      <c r="U16">
        <v>13486</v>
      </c>
      <c r="V16">
        <v>15232</v>
      </c>
      <c r="W16">
        <v>14720</v>
      </c>
      <c r="X16">
        <v>16034</v>
      </c>
    </row>
    <row r="17" spans="1:24" x14ac:dyDescent="0.2">
      <c r="A17" t="s">
        <v>157</v>
      </c>
      <c r="B17" t="s">
        <v>390</v>
      </c>
      <c r="C17">
        <v>7783</v>
      </c>
      <c r="D17">
        <v>7749</v>
      </c>
      <c r="E17">
        <v>7528</v>
      </c>
      <c r="F17">
        <v>8024</v>
      </c>
      <c r="G17">
        <v>7932</v>
      </c>
      <c r="H17">
        <v>9677</v>
      </c>
      <c r="I17">
        <v>9801</v>
      </c>
      <c r="J17">
        <v>10461</v>
      </c>
      <c r="K17">
        <v>11149</v>
      </c>
      <c r="L17">
        <v>11258</v>
      </c>
      <c r="M17">
        <v>10883</v>
      </c>
      <c r="N17">
        <v>11399</v>
      </c>
      <c r="O17">
        <v>10729</v>
      </c>
      <c r="P17">
        <v>10771</v>
      </c>
      <c r="Q17">
        <v>11820</v>
      </c>
      <c r="R17">
        <v>12017</v>
      </c>
      <c r="S17">
        <v>11887</v>
      </c>
      <c r="T17">
        <v>12032</v>
      </c>
      <c r="U17">
        <v>12730</v>
      </c>
      <c r="V17">
        <v>12449</v>
      </c>
      <c r="W17">
        <v>13244</v>
      </c>
      <c r="X17">
        <v>6889</v>
      </c>
    </row>
    <row r="18" spans="1:24" x14ac:dyDescent="0.2">
      <c r="A18" t="s">
        <v>159</v>
      </c>
      <c r="B18" t="s">
        <v>394</v>
      </c>
      <c r="C18">
        <v>2942</v>
      </c>
      <c r="D18">
        <v>2938</v>
      </c>
      <c r="E18">
        <v>3017</v>
      </c>
      <c r="F18">
        <v>3164</v>
      </c>
      <c r="G18">
        <v>3166</v>
      </c>
      <c r="H18">
        <v>3653</v>
      </c>
      <c r="I18">
        <v>3783</v>
      </c>
      <c r="J18">
        <v>3991</v>
      </c>
      <c r="K18">
        <v>4083</v>
      </c>
      <c r="L18">
        <v>4353</v>
      </c>
      <c r="M18">
        <v>4011</v>
      </c>
      <c r="N18">
        <v>4172</v>
      </c>
      <c r="O18">
        <v>4355</v>
      </c>
      <c r="P18">
        <v>4851</v>
      </c>
      <c r="Q18">
        <v>4557</v>
      </c>
      <c r="R18">
        <v>4515</v>
      </c>
      <c r="S18">
        <v>4466</v>
      </c>
      <c r="T18">
        <v>4552</v>
      </c>
      <c r="U18">
        <v>4625</v>
      </c>
      <c r="V18">
        <v>5146</v>
      </c>
      <c r="W18">
        <v>4748</v>
      </c>
      <c r="X18">
        <v>4608</v>
      </c>
    </row>
    <row r="19" spans="1:24" x14ac:dyDescent="0.2">
      <c r="A19" t="s">
        <v>161</v>
      </c>
      <c r="B19" t="s">
        <v>395</v>
      </c>
      <c r="C19">
        <v>226</v>
      </c>
      <c r="D19">
        <v>244</v>
      </c>
      <c r="E19">
        <v>258</v>
      </c>
      <c r="F19">
        <v>235</v>
      </c>
      <c r="G19">
        <v>243</v>
      </c>
      <c r="H19">
        <v>296</v>
      </c>
      <c r="I19">
        <v>309</v>
      </c>
      <c r="J19">
        <v>321</v>
      </c>
      <c r="K19">
        <v>323</v>
      </c>
      <c r="L19">
        <v>302</v>
      </c>
      <c r="M19">
        <v>224</v>
      </c>
      <c r="N19">
        <v>230</v>
      </c>
      <c r="O19">
        <v>389</v>
      </c>
      <c r="P19">
        <v>346</v>
      </c>
      <c r="Q19">
        <v>351</v>
      </c>
      <c r="R19">
        <v>464</v>
      </c>
      <c r="S19">
        <v>517</v>
      </c>
      <c r="T19">
        <v>551</v>
      </c>
      <c r="U19">
        <v>737</v>
      </c>
      <c r="V19">
        <v>949</v>
      </c>
      <c r="W19">
        <v>891</v>
      </c>
      <c r="X19">
        <v>1004</v>
      </c>
    </row>
    <row r="20" spans="1:24" x14ac:dyDescent="0.2">
      <c r="A20" t="s">
        <v>162</v>
      </c>
      <c r="B20" t="s">
        <v>396</v>
      </c>
      <c r="C20">
        <v>2716</v>
      </c>
      <c r="D20">
        <v>2694</v>
      </c>
      <c r="E20">
        <v>2759</v>
      </c>
      <c r="F20">
        <v>2929</v>
      </c>
      <c r="G20">
        <v>2923</v>
      </c>
      <c r="H20">
        <v>3357</v>
      </c>
      <c r="I20">
        <v>3474</v>
      </c>
      <c r="J20">
        <v>3670</v>
      </c>
      <c r="K20">
        <v>3760</v>
      </c>
      <c r="L20">
        <v>4051</v>
      </c>
      <c r="M20">
        <v>3787</v>
      </c>
      <c r="N20">
        <v>3942</v>
      </c>
      <c r="O20">
        <v>3966</v>
      </c>
      <c r="P20">
        <v>4505</v>
      </c>
      <c r="Q20">
        <v>4206</v>
      </c>
      <c r="R20">
        <v>4052</v>
      </c>
      <c r="S20">
        <v>3949</v>
      </c>
      <c r="T20">
        <v>4000</v>
      </c>
      <c r="U20">
        <v>3887</v>
      </c>
      <c r="V20">
        <v>4197</v>
      </c>
      <c r="W20">
        <v>3857</v>
      </c>
      <c r="X20">
        <v>3603</v>
      </c>
    </row>
    <row r="21" spans="1:24" x14ac:dyDescent="0.2">
      <c r="A21" t="s">
        <v>164</v>
      </c>
      <c r="B21" t="s">
        <v>397</v>
      </c>
      <c r="C21">
        <v>89146</v>
      </c>
      <c r="D21">
        <v>96872</v>
      </c>
      <c r="E21">
        <v>86408</v>
      </c>
      <c r="F21">
        <v>79625</v>
      </c>
      <c r="G21">
        <v>76983</v>
      </c>
      <c r="H21">
        <v>85648</v>
      </c>
      <c r="I21">
        <v>93423</v>
      </c>
      <c r="J21">
        <v>96148</v>
      </c>
      <c r="K21">
        <v>106918</v>
      </c>
      <c r="L21">
        <v>117030</v>
      </c>
      <c r="M21">
        <v>110757</v>
      </c>
      <c r="N21">
        <v>130315</v>
      </c>
      <c r="O21">
        <v>142197</v>
      </c>
      <c r="P21">
        <v>153921</v>
      </c>
      <c r="Q21">
        <v>170979</v>
      </c>
      <c r="R21">
        <v>180265</v>
      </c>
      <c r="S21">
        <v>192602</v>
      </c>
      <c r="T21">
        <v>192868</v>
      </c>
      <c r="U21">
        <v>196469</v>
      </c>
      <c r="V21">
        <v>200724</v>
      </c>
      <c r="W21">
        <v>199364</v>
      </c>
      <c r="X21">
        <v>72813</v>
      </c>
    </row>
    <row r="22" spans="1:24" x14ac:dyDescent="0.2">
      <c r="A22" t="s">
        <v>166</v>
      </c>
      <c r="B22" t="s">
        <v>398</v>
      </c>
      <c r="C22">
        <v>35310</v>
      </c>
      <c r="D22">
        <v>38023</v>
      </c>
      <c r="E22">
        <v>33198</v>
      </c>
      <c r="F22">
        <v>30256</v>
      </c>
      <c r="G22">
        <v>28545</v>
      </c>
      <c r="H22">
        <v>31488</v>
      </c>
      <c r="I22">
        <v>34400</v>
      </c>
      <c r="J22">
        <v>34457</v>
      </c>
      <c r="K22">
        <v>36462</v>
      </c>
      <c r="L22">
        <v>38039</v>
      </c>
      <c r="M22">
        <v>33445</v>
      </c>
      <c r="N22">
        <v>38171</v>
      </c>
      <c r="O22">
        <v>39292</v>
      </c>
      <c r="P22">
        <v>40349</v>
      </c>
      <c r="Q22">
        <v>42342</v>
      </c>
      <c r="R22">
        <v>41697</v>
      </c>
      <c r="S22">
        <v>42296</v>
      </c>
      <c r="T22">
        <v>40245</v>
      </c>
      <c r="U22">
        <v>38351</v>
      </c>
      <c r="V22">
        <v>37855</v>
      </c>
      <c r="W22">
        <v>37916</v>
      </c>
      <c r="X22">
        <v>11933</v>
      </c>
    </row>
    <row r="23" spans="1:24" x14ac:dyDescent="0.2">
      <c r="A23" t="s">
        <v>168</v>
      </c>
      <c r="B23" t="s">
        <v>399</v>
      </c>
      <c r="C23">
        <v>6831</v>
      </c>
      <c r="D23">
        <v>7061</v>
      </c>
      <c r="E23">
        <v>7434</v>
      </c>
      <c r="F23">
        <v>7593</v>
      </c>
      <c r="G23">
        <v>7255</v>
      </c>
      <c r="H23">
        <v>8038</v>
      </c>
      <c r="I23">
        <v>9156</v>
      </c>
      <c r="J23">
        <v>9370</v>
      </c>
      <c r="K23">
        <v>8821</v>
      </c>
      <c r="L23">
        <v>9393</v>
      </c>
      <c r="M23">
        <v>7211</v>
      </c>
      <c r="N23">
        <v>6900</v>
      </c>
      <c r="O23">
        <v>7113</v>
      </c>
      <c r="P23">
        <v>7312</v>
      </c>
      <c r="Q23">
        <v>7740</v>
      </c>
      <c r="R23">
        <v>8120</v>
      </c>
      <c r="S23">
        <v>8480</v>
      </c>
      <c r="T23">
        <v>8712</v>
      </c>
      <c r="U23">
        <v>8458</v>
      </c>
      <c r="V23">
        <v>8484</v>
      </c>
      <c r="W23">
        <v>9542</v>
      </c>
      <c r="X23">
        <v>6772</v>
      </c>
    </row>
    <row r="24" spans="1:24" x14ac:dyDescent="0.2">
      <c r="A24" t="s">
        <v>170</v>
      </c>
      <c r="B24" t="s">
        <v>400</v>
      </c>
      <c r="C24">
        <v>28479</v>
      </c>
      <c r="D24">
        <v>30961</v>
      </c>
      <c r="E24">
        <v>25764</v>
      </c>
      <c r="F24">
        <v>22664</v>
      </c>
      <c r="G24">
        <v>21290</v>
      </c>
      <c r="H24">
        <v>23450</v>
      </c>
      <c r="I24">
        <v>25244</v>
      </c>
      <c r="J24">
        <v>25087</v>
      </c>
      <c r="K24">
        <v>27641</v>
      </c>
      <c r="L24">
        <v>28646</v>
      </c>
      <c r="M24">
        <v>26234</v>
      </c>
      <c r="N24">
        <v>31271</v>
      </c>
      <c r="O24">
        <v>32179</v>
      </c>
      <c r="P24">
        <v>33037</v>
      </c>
      <c r="Q24">
        <v>34602</v>
      </c>
      <c r="R24">
        <v>33577</v>
      </c>
      <c r="S24">
        <v>33816</v>
      </c>
      <c r="T24">
        <v>31532</v>
      </c>
      <c r="U24">
        <v>29893</v>
      </c>
      <c r="V24">
        <v>29371</v>
      </c>
      <c r="W24">
        <v>28374</v>
      </c>
      <c r="X24">
        <v>5161</v>
      </c>
    </row>
    <row r="25" spans="1:24" x14ac:dyDescent="0.2">
      <c r="A25" t="s">
        <v>172</v>
      </c>
      <c r="B25" t="s">
        <v>401</v>
      </c>
      <c r="C25">
        <v>53836</v>
      </c>
      <c r="D25">
        <v>58849</v>
      </c>
      <c r="E25">
        <v>53211</v>
      </c>
      <c r="F25">
        <v>49368</v>
      </c>
      <c r="G25">
        <v>48438</v>
      </c>
      <c r="H25">
        <v>54160</v>
      </c>
      <c r="I25">
        <v>59023</v>
      </c>
      <c r="J25">
        <v>61690</v>
      </c>
      <c r="K25">
        <v>70456</v>
      </c>
      <c r="L25">
        <v>78991</v>
      </c>
      <c r="M25">
        <v>77312</v>
      </c>
      <c r="N25">
        <v>92145</v>
      </c>
      <c r="O25">
        <v>102906</v>
      </c>
      <c r="P25">
        <v>113572</v>
      </c>
      <c r="Q25">
        <v>128637</v>
      </c>
      <c r="R25">
        <v>138568</v>
      </c>
      <c r="S25">
        <v>150305</v>
      </c>
      <c r="T25">
        <v>152623</v>
      </c>
      <c r="U25">
        <v>158118</v>
      </c>
      <c r="V25">
        <v>162868</v>
      </c>
      <c r="W25">
        <v>161448</v>
      </c>
      <c r="X25">
        <v>60879</v>
      </c>
    </row>
    <row r="26" spans="1:24" x14ac:dyDescent="0.2">
      <c r="A26" t="s">
        <v>174</v>
      </c>
      <c r="B26" t="s">
        <v>402</v>
      </c>
      <c r="C26">
        <v>1067</v>
      </c>
      <c r="D26">
        <v>1033</v>
      </c>
      <c r="E26">
        <v>1001</v>
      </c>
      <c r="F26">
        <v>971</v>
      </c>
      <c r="G26">
        <v>944</v>
      </c>
      <c r="H26">
        <v>918</v>
      </c>
      <c r="I26">
        <v>894</v>
      </c>
      <c r="J26">
        <v>876</v>
      </c>
      <c r="K26">
        <v>928</v>
      </c>
      <c r="L26">
        <v>935</v>
      </c>
      <c r="M26">
        <v>906</v>
      </c>
      <c r="N26">
        <v>879</v>
      </c>
      <c r="O26">
        <v>805</v>
      </c>
      <c r="P26">
        <v>774</v>
      </c>
      <c r="Q26">
        <v>793</v>
      </c>
      <c r="R26">
        <v>890</v>
      </c>
      <c r="S26">
        <v>980</v>
      </c>
      <c r="T26">
        <v>1030</v>
      </c>
      <c r="U26">
        <v>1098</v>
      </c>
      <c r="V26">
        <v>1126</v>
      </c>
      <c r="W26">
        <v>1174</v>
      </c>
      <c r="X26">
        <v>271</v>
      </c>
    </row>
    <row r="27" spans="1:24" x14ac:dyDescent="0.2">
      <c r="A27" t="s">
        <v>176</v>
      </c>
      <c r="B27" t="s">
        <v>403</v>
      </c>
      <c r="C27">
        <v>8885</v>
      </c>
      <c r="D27">
        <v>9695</v>
      </c>
      <c r="E27">
        <v>10729</v>
      </c>
      <c r="F27">
        <v>11439</v>
      </c>
      <c r="G27">
        <v>11815</v>
      </c>
      <c r="H27">
        <v>12221</v>
      </c>
      <c r="I27">
        <v>12637</v>
      </c>
      <c r="J27">
        <v>13047</v>
      </c>
      <c r="K27">
        <v>14206</v>
      </c>
      <c r="L27">
        <v>15542</v>
      </c>
      <c r="M27">
        <v>17006</v>
      </c>
      <c r="N27">
        <v>18365</v>
      </c>
      <c r="O27">
        <v>20525</v>
      </c>
      <c r="P27">
        <v>23062</v>
      </c>
      <c r="Q27">
        <v>26153</v>
      </c>
      <c r="R27">
        <v>30272</v>
      </c>
      <c r="S27">
        <v>35284</v>
      </c>
      <c r="T27">
        <v>40135</v>
      </c>
      <c r="U27">
        <v>44825</v>
      </c>
      <c r="V27">
        <v>47263</v>
      </c>
      <c r="W27">
        <v>47857</v>
      </c>
      <c r="X27">
        <v>38962</v>
      </c>
    </row>
    <row r="28" spans="1:24" x14ac:dyDescent="0.2">
      <c r="A28" t="s">
        <v>178</v>
      </c>
      <c r="B28" t="s">
        <v>404</v>
      </c>
      <c r="C28">
        <v>43884</v>
      </c>
      <c r="D28">
        <v>48121</v>
      </c>
      <c r="E28">
        <v>41481</v>
      </c>
      <c r="F28">
        <v>36958</v>
      </c>
      <c r="G28">
        <v>35679</v>
      </c>
      <c r="H28">
        <v>41021</v>
      </c>
      <c r="I28">
        <v>45492</v>
      </c>
      <c r="J28">
        <v>47768</v>
      </c>
      <c r="K28">
        <v>55322</v>
      </c>
      <c r="L28">
        <v>62514</v>
      </c>
      <c r="M28">
        <v>59400</v>
      </c>
      <c r="N28">
        <v>72901</v>
      </c>
      <c r="O28">
        <v>81575</v>
      </c>
      <c r="P28">
        <v>89736</v>
      </c>
      <c r="Q28">
        <v>101690</v>
      </c>
      <c r="R28">
        <v>107406</v>
      </c>
      <c r="S28">
        <v>114041</v>
      </c>
      <c r="T28">
        <v>111458</v>
      </c>
      <c r="U28">
        <v>112195</v>
      </c>
      <c r="V28">
        <v>114480</v>
      </c>
      <c r="W28">
        <v>112416</v>
      </c>
      <c r="X28">
        <v>21646</v>
      </c>
    </row>
    <row r="29" spans="1:24" x14ac:dyDescent="0.2">
      <c r="A29" t="s">
        <v>180</v>
      </c>
      <c r="B29" t="s">
        <v>405</v>
      </c>
      <c r="C29">
        <v>3974</v>
      </c>
      <c r="D29">
        <v>1993</v>
      </c>
      <c r="E29">
        <v>2608</v>
      </c>
      <c r="F29">
        <v>3128</v>
      </c>
      <c r="G29">
        <v>2377</v>
      </c>
      <c r="H29">
        <v>2253</v>
      </c>
      <c r="I29">
        <v>1489</v>
      </c>
      <c r="J29">
        <v>1856</v>
      </c>
      <c r="K29">
        <v>2774</v>
      </c>
      <c r="L29">
        <v>4072</v>
      </c>
      <c r="M29">
        <v>4260</v>
      </c>
      <c r="N29">
        <v>2951</v>
      </c>
      <c r="O29">
        <v>3187</v>
      </c>
      <c r="P29">
        <v>3234</v>
      </c>
      <c r="Q29">
        <v>2213</v>
      </c>
      <c r="R29">
        <v>2070</v>
      </c>
      <c r="S29">
        <v>2759</v>
      </c>
      <c r="T29">
        <v>1690</v>
      </c>
      <c r="U29">
        <v>2053</v>
      </c>
      <c r="V29">
        <v>2842</v>
      </c>
      <c r="W29">
        <v>3127</v>
      </c>
      <c r="X29">
        <v>2349</v>
      </c>
    </row>
    <row r="30" spans="1:24" x14ac:dyDescent="0.2">
      <c r="A30" t="s">
        <v>182</v>
      </c>
      <c r="B30" t="s">
        <v>406</v>
      </c>
      <c r="C30">
        <v>3974</v>
      </c>
      <c r="D30">
        <v>1993</v>
      </c>
      <c r="E30">
        <v>2608</v>
      </c>
      <c r="F30">
        <v>3128</v>
      </c>
      <c r="G30">
        <v>2377</v>
      </c>
      <c r="H30">
        <v>2253</v>
      </c>
      <c r="I30">
        <v>1489</v>
      </c>
      <c r="J30">
        <v>1856</v>
      </c>
      <c r="K30">
        <v>2774</v>
      </c>
      <c r="L30">
        <v>4072</v>
      </c>
      <c r="M30">
        <v>4260</v>
      </c>
      <c r="N30">
        <v>2951</v>
      </c>
      <c r="O30">
        <v>3187</v>
      </c>
      <c r="P30">
        <v>3234</v>
      </c>
      <c r="Q30">
        <v>2213</v>
      </c>
      <c r="R30">
        <v>2070</v>
      </c>
      <c r="S30">
        <v>2759</v>
      </c>
      <c r="T30">
        <v>1690</v>
      </c>
      <c r="U30">
        <v>2053</v>
      </c>
      <c r="V30">
        <v>2842</v>
      </c>
      <c r="W30">
        <v>3127</v>
      </c>
      <c r="X30">
        <v>2349</v>
      </c>
    </row>
    <row r="31" spans="1:24" x14ac:dyDescent="0.2">
      <c r="A31" t="s">
        <v>184</v>
      </c>
      <c r="B31" t="s">
        <v>407</v>
      </c>
      <c r="C31" t="s">
        <v>22</v>
      </c>
      <c r="D31" t="s">
        <v>22</v>
      </c>
      <c r="E31" t="s">
        <v>22</v>
      </c>
      <c r="F31" t="s">
        <v>22</v>
      </c>
      <c r="G31" t="s">
        <v>22</v>
      </c>
      <c r="H31" t="s">
        <v>22</v>
      </c>
      <c r="I31" t="s">
        <v>22</v>
      </c>
      <c r="J31" t="s">
        <v>22</v>
      </c>
      <c r="K31" t="s">
        <v>22</v>
      </c>
      <c r="L31" t="s">
        <v>22</v>
      </c>
      <c r="M31" t="s">
        <v>22</v>
      </c>
      <c r="N31" t="s">
        <v>22</v>
      </c>
      <c r="O31" t="s">
        <v>22</v>
      </c>
      <c r="P31" t="s">
        <v>22</v>
      </c>
      <c r="Q31" t="s">
        <v>22</v>
      </c>
      <c r="R31" t="s">
        <v>22</v>
      </c>
      <c r="S31" t="s">
        <v>22</v>
      </c>
      <c r="T31" t="s">
        <v>22</v>
      </c>
      <c r="U31" t="s">
        <v>22</v>
      </c>
      <c r="V31" t="s">
        <v>22</v>
      </c>
      <c r="W31" t="s">
        <v>22</v>
      </c>
      <c r="X31" t="s">
        <v>22</v>
      </c>
    </row>
    <row r="32" spans="1:24" x14ac:dyDescent="0.2">
      <c r="A32" t="s">
        <v>186</v>
      </c>
      <c r="B32" t="s">
        <v>408</v>
      </c>
      <c r="C32">
        <v>3052</v>
      </c>
      <c r="D32">
        <v>3631</v>
      </c>
      <c r="E32">
        <v>3424</v>
      </c>
      <c r="F32">
        <v>4415</v>
      </c>
      <c r="G32">
        <v>5974</v>
      </c>
      <c r="H32">
        <v>7314</v>
      </c>
      <c r="I32">
        <v>7566</v>
      </c>
      <c r="J32">
        <v>9445</v>
      </c>
      <c r="K32">
        <v>10867</v>
      </c>
      <c r="L32">
        <v>13491</v>
      </c>
      <c r="M32">
        <v>14594</v>
      </c>
      <c r="N32">
        <v>14854</v>
      </c>
      <c r="O32">
        <v>14673</v>
      </c>
      <c r="P32">
        <v>15978</v>
      </c>
      <c r="Q32">
        <v>15653</v>
      </c>
      <c r="R32">
        <v>16624</v>
      </c>
      <c r="S32">
        <v>15763</v>
      </c>
      <c r="T32">
        <v>16663</v>
      </c>
      <c r="U32">
        <v>18976</v>
      </c>
      <c r="V32">
        <v>19118</v>
      </c>
      <c r="W32">
        <v>18528</v>
      </c>
      <c r="X32">
        <v>20431</v>
      </c>
    </row>
    <row r="33" spans="1:24" x14ac:dyDescent="0.2">
      <c r="A33" t="s">
        <v>188</v>
      </c>
      <c r="B33" t="s">
        <v>409</v>
      </c>
      <c r="C33">
        <v>436</v>
      </c>
      <c r="D33">
        <v>628</v>
      </c>
      <c r="E33">
        <v>570</v>
      </c>
      <c r="F33">
        <v>877</v>
      </c>
      <c r="G33">
        <v>1152</v>
      </c>
      <c r="H33">
        <v>1760</v>
      </c>
      <c r="I33">
        <v>2696</v>
      </c>
      <c r="J33">
        <v>3087</v>
      </c>
      <c r="K33">
        <v>3246</v>
      </c>
      <c r="L33">
        <v>3788</v>
      </c>
      <c r="M33">
        <v>4239</v>
      </c>
      <c r="N33">
        <v>4348</v>
      </c>
      <c r="O33">
        <v>3972</v>
      </c>
      <c r="P33">
        <v>3780</v>
      </c>
      <c r="Q33">
        <v>3565</v>
      </c>
      <c r="R33">
        <v>4059</v>
      </c>
      <c r="S33">
        <v>2750</v>
      </c>
      <c r="T33">
        <v>1901</v>
      </c>
      <c r="U33">
        <v>1949</v>
      </c>
      <c r="V33">
        <v>1844</v>
      </c>
      <c r="W33">
        <v>1650</v>
      </c>
      <c r="X33">
        <v>1707</v>
      </c>
    </row>
    <row r="34" spans="1:24" x14ac:dyDescent="0.2">
      <c r="A34" t="s">
        <v>190</v>
      </c>
      <c r="B34" t="s">
        <v>410</v>
      </c>
      <c r="C34">
        <v>2616</v>
      </c>
      <c r="D34">
        <v>3002</v>
      </c>
      <c r="E34">
        <v>2731</v>
      </c>
      <c r="F34">
        <v>3339</v>
      </c>
      <c r="G34">
        <v>4383</v>
      </c>
      <c r="H34">
        <v>4742</v>
      </c>
      <c r="I34">
        <v>4276</v>
      </c>
      <c r="J34">
        <v>5461</v>
      </c>
      <c r="K34">
        <v>6676</v>
      </c>
      <c r="L34">
        <v>8167</v>
      </c>
      <c r="M34">
        <v>8725</v>
      </c>
      <c r="N34">
        <v>9046</v>
      </c>
      <c r="O34">
        <v>8994</v>
      </c>
      <c r="P34">
        <v>10482</v>
      </c>
      <c r="Q34">
        <v>10302</v>
      </c>
      <c r="R34">
        <v>10847</v>
      </c>
      <c r="S34">
        <v>11530</v>
      </c>
      <c r="T34">
        <v>13331</v>
      </c>
      <c r="U34">
        <v>15239</v>
      </c>
      <c r="V34">
        <v>15354</v>
      </c>
      <c r="W34">
        <v>15268</v>
      </c>
      <c r="X34">
        <v>16455</v>
      </c>
    </row>
    <row r="35" spans="1:24" x14ac:dyDescent="0.2">
      <c r="A35" t="s">
        <v>192</v>
      </c>
      <c r="B35" t="s">
        <v>411</v>
      </c>
      <c r="C35" t="s">
        <v>22</v>
      </c>
      <c r="D35" t="s">
        <v>22</v>
      </c>
      <c r="E35">
        <v>122</v>
      </c>
      <c r="F35">
        <v>200</v>
      </c>
      <c r="G35">
        <v>439</v>
      </c>
      <c r="H35">
        <v>812</v>
      </c>
      <c r="I35">
        <v>594</v>
      </c>
      <c r="J35">
        <v>897</v>
      </c>
      <c r="K35">
        <v>945</v>
      </c>
      <c r="L35">
        <v>1536</v>
      </c>
      <c r="M35">
        <v>1630</v>
      </c>
      <c r="N35">
        <v>1460</v>
      </c>
      <c r="O35">
        <v>1707</v>
      </c>
      <c r="P35">
        <v>1716</v>
      </c>
      <c r="Q35">
        <v>1786</v>
      </c>
      <c r="R35">
        <v>1718</v>
      </c>
      <c r="S35">
        <v>1483</v>
      </c>
      <c r="T35">
        <v>1430</v>
      </c>
      <c r="U35">
        <v>1788</v>
      </c>
      <c r="V35">
        <v>1920</v>
      </c>
      <c r="W35">
        <v>1610</v>
      </c>
      <c r="X35">
        <v>2270</v>
      </c>
    </row>
    <row r="36" spans="1:24" x14ac:dyDescent="0.2">
      <c r="A36" t="s">
        <v>194</v>
      </c>
      <c r="B36" t="s">
        <v>412</v>
      </c>
      <c r="C36">
        <v>25998</v>
      </c>
      <c r="D36">
        <v>29192</v>
      </c>
      <c r="E36">
        <v>27500</v>
      </c>
      <c r="F36">
        <v>29903</v>
      </c>
      <c r="G36">
        <v>33499</v>
      </c>
      <c r="H36">
        <v>42767</v>
      </c>
      <c r="I36">
        <v>47405</v>
      </c>
      <c r="J36">
        <v>56522</v>
      </c>
      <c r="K36">
        <v>73980</v>
      </c>
      <c r="L36">
        <v>79897</v>
      </c>
      <c r="M36">
        <v>73844</v>
      </c>
      <c r="N36">
        <v>86512</v>
      </c>
      <c r="O36">
        <v>101077</v>
      </c>
      <c r="P36">
        <v>105419</v>
      </c>
      <c r="Q36">
        <v>109794</v>
      </c>
      <c r="R36">
        <v>119933</v>
      </c>
      <c r="S36">
        <v>114951</v>
      </c>
      <c r="T36">
        <v>114762</v>
      </c>
      <c r="U36">
        <v>128035</v>
      </c>
      <c r="V36">
        <v>132448</v>
      </c>
      <c r="W36">
        <v>136046</v>
      </c>
      <c r="X36">
        <v>144343</v>
      </c>
    </row>
    <row r="37" spans="1:24" x14ac:dyDescent="0.2">
      <c r="A37" t="s">
        <v>196</v>
      </c>
      <c r="B37" t="s">
        <v>413</v>
      </c>
      <c r="C37">
        <v>20344</v>
      </c>
      <c r="D37">
        <v>23385</v>
      </c>
      <c r="E37">
        <v>22651</v>
      </c>
      <c r="F37">
        <v>25361</v>
      </c>
      <c r="G37">
        <v>28892</v>
      </c>
      <c r="H37">
        <v>37801</v>
      </c>
      <c r="I37">
        <v>41409</v>
      </c>
      <c r="J37">
        <v>49182</v>
      </c>
      <c r="K37">
        <v>65700</v>
      </c>
      <c r="L37">
        <v>72822</v>
      </c>
      <c r="M37">
        <v>67200</v>
      </c>
      <c r="N37">
        <v>79295</v>
      </c>
      <c r="O37">
        <v>92228</v>
      </c>
      <c r="P37">
        <v>95390</v>
      </c>
      <c r="Q37">
        <v>99367</v>
      </c>
      <c r="R37">
        <v>108289</v>
      </c>
      <c r="S37">
        <v>102264</v>
      </c>
      <c r="T37">
        <v>100770</v>
      </c>
      <c r="U37">
        <v>111825</v>
      </c>
      <c r="V37">
        <v>113620</v>
      </c>
      <c r="W37">
        <v>116509</v>
      </c>
      <c r="X37">
        <v>125410</v>
      </c>
    </row>
    <row r="38" spans="1:24" x14ac:dyDescent="0.2">
      <c r="A38" t="s">
        <v>198</v>
      </c>
      <c r="B38" t="s">
        <v>414</v>
      </c>
      <c r="C38" t="s">
        <v>22</v>
      </c>
      <c r="D38" t="s">
        <v>22</v>
      </c>
      <c r="E38" t="s">
        <v>22</v>
      </c>
      <c r="F38" t="s">
        <v>22</v>
      </c>
      <c r="G38" t="s">
        <v>22</v>
      </c>
      <c r="H38" t="s">
        <v>22</v>
      </c>
      <c r="I38" t="s">
        <v>22</v>
      </c>
      <c r="J38">
        <v>13309</v>
      </c>
      <c r="K38">
        <v>17014</v>
      </c>
      <c r="L38">
        <v>18811</v>
      </c>
      <c r="M38">
        <v>15783</v>
      </c>
      <c r="N38">
        <v>19292</v>
      </c>
      <c r="O38">
        <v>20405</v>
      </c>
      <c r="P38">
        <v>16913</v>
      </c>
      <c r="Q38">
        <v>11218</v>
      </c>
      <c r="R38">
        <v>11798</v>
      </c>
      <c r="S38">
        <v>11044</v>
      </c>
      <c r="T38">
        <v>10396</v>
      </c>
      <c r="U38">
        <v>10654</v>
      </c>
      <c r="V38">
        <v>9592</v>
      </c>
      <c r="W38">
        <v>8940</v>
      </c>
      <c r="X38">
        <v>10950</v>
      </c>
    </row>
    <row r="39" spans="1:24" x14ac:dyDescent="0.2">
      <c r="A39" t="s">
        <v>200</v>
      </c>
      <c r="B39" t="s">
        <v>415</v>
      </c>
      <c r="C39" t="s">
        <v>22</v>
      </c>
      <c r="D39" t="s">
        <v>22</v>
      </c>
      <c r="E39" t="s">
        <v>22</v>
      </c>
      <c r="F39" t="s">
        <v>22</v>
      </c>
      <c r="G39" t="s">
        <v>22</v>
      </c>
      <c r="H39" t="s">
        <v>22</v>
      </c>
      <c r="I39" t="s">
        <v>22</v>
      </c>
      <c r="J39">
        <v>3546</v>
      </c>
      <c r="K39">
        <v>4888</v>
      </c>
      <c r="L39">
        <v>4948</v>
      </c>
      <c r="M39">
        <v>5913</v>
      </c>
      <c r="N39">
        <v>4440</v>
      </c>
      <c r="O39">
        <v>4369</v>
      </c>
      <c r="P39">
        <v>2365</v>
      </c>
      <c r="Q39">
        <v>2143</v>
      </c>
      <c r="R39">
        <v>2726</v>
      </c>
      <c r="S39">
        <v>2138</v>
      </c>
      <c r="T39">
        <v>2243</v>
      </c>
      <c r="U39">
        <v>2551</v>
      </c>
      <c r="V39">
        <v>2774</v>
      </c>
      <c r="W39">
        <v>2680</v>
      </c>
      <c r="X39">
        <v>3855</v>
      </c>
    </row>
    <row r="40" spans="1:24" x14ac:dyDescent="0.2">
      <c r="A40" t="s">
        <v>202</v>
      </c>
      <c r="B40" t="s">
        <v>416</v>
      </c>
      <c r="C40" t="s">
        <v>22</v>
      </c>
      <c r="D40" t="s">
        <v>22</v>
      </c>
      <c r="E40" t="s">
        <v>22</v>
      </c>
      <c r="F40" t="s">
        <v>22</v>
      </c>
      <c r="G40" t="s">
        <v>22</v>
      </c>
      <c r="H40" t="s">
        <v>22</v>
      </c>
      <c r="I40" t="s">
        <v>22</v>
      </c>
      <c r="J40">
        <v>4928</v>
      </c>
      <c r="K40">
        <v>5795</v>
      </c>
      <c r="L40">
        <v>7769</v>
      </c>
      <c r="M40">
        <v>9427</v>
      </c>
      <c r="N40">
        <v>10569</v>
      </c>
      <c r="O40">
        <v>13620</v>
      </c>
      <c r="P40">
        <v>16150</v>
      </c>
      <c r="Q40">
        <v>18139</v>
      </c>
      <c r="R40">
        <v>20193</v>
      </c>
      <c r="S40">
        <v>19698</v>
      </c>
      <c r="T40">
        <v>20679</v>
      </c>
      <c r="U40">
        <v>22997</v>
      </c>
      <c r="V40">
        <v>25711</v>
      </c>
      <c r="W40">
        <v>28452</v>
      </c>
      <c r="X40">
        <v>23901</v>
      </c>
    </row>
    <row r="41" spans="1:24" x14ac:dyDescent="0.2">
      <c r="A41" t="s">
        <v>203</v>
      </c>
      <c r="B41" t="s">
        <v>417</v>
      </c>
      <c r="C41" t="s">
        <v>22</v>
      </c>
      <c r="D41" t="s">
        <v>22</v>
      </c>
      <c r="E41" t="s">
        <v>22</v>
      </c>
      <c r="F41" t="s">
        <v>22</v>
      </c>
      <c r="G41" t="s">
        <v>22</v>
      </c>
      <c r="H41" t="s">
        <v>22</v>
      </c>
      <c r="I41" t="s">
        <v>22</v>
      </c>
      <c r="J41">
        <v>13101</v>
      </c>
      <c r="K41">
        <v>20012</v>
      </c>
      <c r="L41">
        <v>21868</v>
      </c>
      <c r="M41">
        <v>16901</v>
      </c>
      <c r="N41">
        <v>23889</v>
      </c>
      <c r="O41">
        <v>29879</v>
      </c>
      <c r="P41">
        <v>34371</v>
      </c>
      <c r="Q41">
        <v>44678</v>
      </c>
      <c r="R41">
        <v>49811</v>
      </c>
      <c r="S41">
        <v>46806</v>
      </c>
      <c r="T41">
        <v>42525</v>
      </c>
      <c r="U41">
        <v>47281</v>
      </c>
      <c r="V41">
        <v>45930</v>
      </c>
      <c r="W41">
        <v>46042</v>
      </c>
      <c r="X41">
        <v>52284</v>
      </c>
    </row>
    <row r="42" spans="1:24" x14ac:dyDescent="0.2">
      <c r="A42" t="s">
        <v>205</v>
      </c>
      <c r="B42" t="s">
        <v>418</v>
      </c>
      <c r="C42" t="s">
        <v>22</v>
      </c>
      <c r="D42" t="s">
        <v>22</v>
      </c>
      <c r="E42" t="s">
        <v>22</v>
      </c>
      <c r="F42" t="s">
        <v>22</v>
      </c>
      <c r="G42" t="s">
        <v>22</v>
      </c>
      <c r="H42" t="s">
        <v>22</v>
      </c>
      <c r="I42" t="s">
        <v>22</v>
      </c>
      <c r="J42">
        <v>6330</v>
      </c>
      <c r="K42">
        <v>7766</v>
      </c>
      <c r="L42">
        <v>7715</v>
      </c>
      <c r="M42">
        <v>6679</v>
      </c>
      <c r="N42">
        <v>6961</v>
      </c>
      <c r="O42">
        <v>8049</v>
      </c>
      <c r="P42">
        <v>8211</v>
      </c>
      <c r="Q42">
        <v>7122</v>
      </c>
      <c r="R42">
        <v>7388</v>
      </c>
      <c r="S42">
        <v>6600</v>
      </c>
      <c r="T42">
        <v>6776</v>
      </c>
      <c r="U42">
        <v>7623</v>
      </c>
      <c r="V42">
        <v>7814</v>
      </c>
      <c r="W42">
        <v>7256</v>
      </c>
      <c r="X42">
        <v>7901</v>
      </c>
    </row>
    <row r="43" spans="1:24" x14ac:dyDescent="0.2">
      <c r="A43" t="s">
        <v>111</v>
      </c>
      <c r="B43" t="s">
        <v>419</v>
      </c>
      <c r="C43" t="s">
        <v>22</v>
      </c>
      <c r="D43" t="s">
        <v>22</v>
      </c>
      <c r="E43" t="s">
        <v>22</v>
      </c>
      <c r="F43" t="s">
        <v>22</v>
      </c>
      <c r="G43" t="s">
        <v>22</v>
      </c>
      <c r="H43" t="s">
        <v>22</v>
      </c>
      <c r="I43" t="s">
        <v>22</v>
      </c>
      <c r="J43">
        <v>7968</v>
      </c>
      <c r="K43">
        <v>10225</v>
      </c>
      <c r="L43">
        <v>11712</v>
      </c>
      <c r="M43">
        <v>12498</v>
      </c>
      <c r="N43">
        <v>14144</v>
      </c>
      <c r="O43">
        <v>15905</v>
      </c>
      <c r="P43">
        <v>17379</v>
      </c>
      <c r="Q43">
        <v>16068</v>
      </c>
      <c r="R43">
        <v>16373</v>
      </c>
      <c r="S43">
        <v>15978</v>
      </c>
      <c r="T43">
        <v>18151</v>
      </c>
      <c r="U43">
        <v>20720</v>
      </c>
      <c r="V43">
        <v>21799</v>
      </c>
      <c r="W43">
        <v>23139</v>
      </c>
      <c r="X43">
        <v>26519</v>
      </c>
    </row>
    <row r="44" spans="1:24" x14ac:dyDescent="0.2">
      <c r="A44" t="s">
        <v>206</v>
      </c>
      <c r="B44" t="s">
        <v>420</v>
      </c>
      <c r="C44">
        <v>5654</v>
      </c>
      <c r="D44">
        <v>5807</v>
      </c>
      <c r="E44">
        <v>4849</v>
      </c>
      <c r="F44">
        <v>4542</v>
      </c>
      <c r="G44">
        <v>4607</v>
      </c>
      <c r="H44">
        <v>4966</v>
      </c>
      <c r="I44">
        <v>5996</v>
      </c>
      <c r="J44">
        <v>7340</v>
      </c>
      <c r="K44">
        <v>8280</v>
      </c>
      <c r="L44">
        <v>7074</v>
      </c>
      <c r="M44">
        <v>6644</v>
      </c>
      <c r="N44">
        <v>7216</v>
      </c>
      <c r="O44">
        <v>8849</v>
      </c>
      <c r="P44">
        <v>10029</v>
      </c>
      <c r="Q44">
        <v>10427</v>
      </c>
      <c r="R44">
        <v>11645</v>
      </c>
      <c r="S44">
        <v>12687</v>
      </c>
      <c r="T44">
        <v>13992</v>
      </c>
      <c r="U44">
        <v>16209</v>
      </c>
      <c r="V44">
        <v>18828</v>
      </c>
      <c r="W44">
        <v>19537</v>
      </c>
      <c r="X44">
        <v>18933</v>
      </c>
    </row>
    <row r="45" spans="1:24" x14ac:dyDescent="0.2">
      <c r="A45" t="s">
        <v>207</v>
      </c>
      <c r="B45" t="s">
        <v>421</v>
      </c>
      <c r="C45">
        <v>39913</v>
      </c>
      <c r="D45">
        <v>43476</v>
      </c>
      <c r="E45">
        <v>41005</v>
      </c>
      <c r="F45">
        <v>44815</v>
      </c>
      <c r="G45">
        <v>47308</v>
      </c>
      <c r="H45">
        <v>56943</v>
      </c>
      <c r="I45">
        <v>64466</v>
      </c>
      <c r="J45">
        <v>70999</v>
      </c>
      <c r="K45">
        <v>84498</v>
      </c>
      <c r="L45">
        <v>89672</v>
      </c>
      <c r="M45">
        <v>85730</v>
      </c>
      <c r="N45">
        <v>94968</v>
      </c>
      <c r="O45">
        <v>107053</v>
      </c>
      <c r="P45">
        <v>107869</v>
      </c>
      <c r="Q45">
        <v>113824</v>
      </c>
      <c r="R45">
        <v>116380</v>
      </c>
      <c r="S45">
        <v>111151</v>
      </c>
      <c r="T45">
        <v>112981</v>
      </c>
      <c r="U45">
        <v>118147</v>
      </c>
      <c r="V45">
        <v>114819</v>
      </c>
      <c r="W45">
        <v>115529</v>
      </c>
      <c r="X45">
        <v>113779</v>
      </c>
    </row>
    <row r="46" spans="1:24" x14ac:dyDescent="0.2">
      <c r="A46" t="s">
        <v>116</v>
      </c>
      <c r="B46" t="s">
        <v>422</v>
      </c>
      <c r="C46" t="s">
        <v>116</v>
      </c>
      <c r="D46" t="s">
        <v>116</v>
      </c>
      <c r="E46" t="s">
        <v>116</v>
      </c>
      <c r="F46" t="s">
        <v>116</v>
      </c>
      <c r="G46" t="s">
        <v>116</v>
      </c>
      <c r="H46" t="s">
        <v>116</v>
      </c>
      <c r="I46" t="s">
        <v>116</v>
      </c>
      <c r="J46" t="s">
        <v>116</v>
      </c>
      <c r="K46" t="s">
        <v>116</v>
      </c>
      <c r="L46" t="s">
        <v>116</v>
      </c>
      <c r="M46" t="s">
        <v>116</v>
      </c>
      <c r="N46" t="s">
        <v>116</v>
      </c>
      <c r="O46" t="s">
        <v>116</v>
      </c>
      <c r="P46" t="s">
        <v>116</v>
      </c>
      <c r="Q46" t="s">
        <v>116</v>
      </c>
      <c r="R46" t="s">
        <v>116</v>
      </c>
      <c r="S46" t="s">
        <v>116</v>
      </c>
      <c r="T46" t="s">
        <v>116</v>
      </c>
      <c r="U46" t="s">
        <v>116</v>
      </c>
      <c r="V46" t="s">
        <v>116</v>
      </c>
      <c r="W46" t="s">
        <v>116</v>
      </c>
      <c r="X46" t="s">
        <v>116</v>
      </c>
    </row>
    <row r="47" spans="1:24" x14ac:dyDescent="0.2">
      <c r="A47" t="s">
        <v>208</v>
      </c>
      <c r="B47" t="s">
        <v>423</v>
      </c>
      <c r="C47" t="s">
        <v>22</v>
      </c>
      <c r="D47" t="s">
        <v>22</v>
      </c>
      <c r="E47" t="s">
        <v>22</v>
      </c>
      <c r="F47" t="s">
        <v>22</v>
      </c>
      <c r="G47" t="s">
        <v>22</v>
      </c>
      <c r="H47" t="s">
        <v>22</v>
      </c>
      <c r="I47" t="s">
        <v>22</v>
      </c>
      <c r="J47">
        <v>13644</v>
      </c>
      <c r="K47">
        <v>15723</v>
      </c>
      <c r="L47">
        <v>17803</v>
      </c>
      <c r="M47">
        <v>16933</v>
      </c>
      <c r="N47">
        <v>19349</v>
      </c>
      <c r="O47">
        <v>21788</v>
      </c>
      <c r="P47">
        <v>22178</v>
      </c>
      <c r="Q47">
        <v>22402</v>
      </c>
      <c r="R47">
        <v>23091</v>
      </c>
      <c r="S47">
        <v>21522</v>
      </c>
      <c r="T47">
        <v>21281</v>
      </c>
      <c r="U47">
        <v>23930</v>
      </c>
      <c r="V47">
        <v>25090</v>
      </c>
      <c r="W47">
        <v>26295</v>
      </c>
      <c r="X47">
        <v>23983</v>
      </c>
    </row>
    <row r="48" spans="1:24" x14ac:dyDescent="0.2">
      <c r="A48" t="s">
        <v>209</v>
      </c>
      <c r="B48" t="s">
        <v>424</v>
      </c>
      <c r="C48" t="s">
        <v>22</v>
      </c>
      <c r="D48" t="s">
        <v>22</v>
      </c>
      <c r="E48" t="s">
        <v>22</v>
      </c>
      <c r="F48" t="s">
        <v>22</v>
      </c>
      <c r="G48" t="s">
        <v>22</v>
      </c>
      <c r="H48" t="s">
        <v>22</v>
      </c>
      <c r="I48" t="s">
        <v>22</v>
      </c>
      <c r="J48">
        <v>10374</v>
      </c>
      <c r="K48">
        <v>11725</v>
      </c>
      <c r="L48">
        <v>13255</v>
      </c>
      <c r="M48">
        <v>12550</v>
      </c>
      <c r="N48">
        <v>14424</v>
      </c>
      <c r="O48">
        <v>16055</v>
      </c>
      <c r="P48">
        <v>16244</v>
      </c>
      <c r="Q48">
        <v>16269</v>
      </c>
      <c r="R48">
        <v>17266</v>
      </c>
      <c r="S48">
        <v>16230</v>
      </c>
      <c r="T48">
        <v>15840</v>
      </c>
      <c r="U48">
        <v>18724</v>
      </c>
      <c r="V48">
        <v>19534</v>
      </c>
      <c r="W48">
        <v>19590</v>
      </c>
      <c r="X48">
        <v>19550</v>
      </c>
    </row>
    <row r="49" spans="1:24" x14ac:dyDescent="0.2">
      <c r="A49" t="s">
        <v>210</v>
      </c>
      <c r="B49" t="s">
        <v>425</v>
      </c>
      <c r="C49" t="s">
        <v>22</v>
      </c>
      <c r="D49" t="s">
        <v>22</v>
      </c>
      <c r="E49" t="s">
        <v>22</v>
      </c>
      <c r="F49" t="s">
        <v>22</v>
      </c>
      <c r="G49" t="s">
        <v>22</v>
      </c>
      <c r="H49" t="s">
        <v>22</v>
      </c>
      <c r="I49" t="s">
        <v>22</v>
      </c>
      <c r="J49">
        <v>3270</v>
      </c>
      <c r="K49">
        <v>3998</v>
      </c>
      <c r="L49">
        <v>4548</v>
      </c>
      <c r="M49">
        <v>4383</v>
      </c>
      <c r="N49">
        <v>4925</v>
      </c>
      <c r="O49">
        <v>5733</v>
      </c>
      <c r="P49">
        <v>5934</v>
      </c>
      <c r="Q49">
        <v>6133</v>
      </c>
      <c r="R49">
        <v>5825</v>
      </c>
      <c r="S49">
        <v>5292</v>
      </c>
      <c r="T49">
        <v>5441</v>
      </c>
      <c r="U49">
        <v>5206</v>
      </c>
      <c r="V49">
        <v>5556</v>
      </c>
      <c r="W49">
        <v>6706</v>
      </c>
      <c r="X49">
        <v>4434</v>
      </c>
    </row>
    <row r="50" spans="1:24" x14ac:dyDescent="0.2">
      <c r="A50" t="s">
        <v>211</v>
      </c>
      <c r="B50" t="s">
        <v>426</v>
      </c>
      <c r="C50" t="s">
        <v>22</v>
      </c>
      <c r="D50" t="s">
        <v>22</v>
      </c>
      <c r="E50" t="s">
        <v>22</v>
      </c>
      <c r="F50" t="s">
        <v>22</v>
      </c>
      <c r="G50" t="s">
        <v>22</v>
      </c>
      <c r="H50" t="s">
        <v>22</v>
      </c>
      <c r="I50" t="s">
        <v>22</v>
      </c>
      <c r="J50">
        <v>32481</v>
      </c>
      <c r="K50">
        <v>36770</v>
      </c>
      <c r="L50">
        <v>38243</v>
      </c>
      <c r="M50">
        <v>35740</v>
      </c>
      <c r="N50">
        <v>37561</v>
      </c>
      <c r="O50">
        <v>43948</v>
      </c>
      <c r="P50">
        <v>43257</v>
      </c>
      <c r="Q50">
        <v>45974</v>
      </c>
      <c r="R50">
        <v>50125</v>
      </c>
      <c r="S50">
        <v>48284</v>
      </c>
      <c r="T50">
        <v>49998</v>
      </c>
      <c r="U50">
        <v>51595</v>
      </c>
      <c r="V50">
        <v>47523</v>
      </c>
      <c r="W50">
        <v>48193</v>
      </c>
      <c r="X50">
        <v>50473</v>
      </c>
    </row>
    <row r="51" spans="1:24" x14ac:dyDescent="0.2">
      <c r="A51" t="s">
        <v>212</v>
      </c>
      <c r="B51" t="s">
        <v>427</v>
      </c>
      <c r="C51" t="s">
        <v>22</v>
      </c>
      <c r="D51" t="s">
        <v>22</v>
      </c>
      <c r="E51" t="s">
        <v>22</v>
      </c>
      <c r="F51" t="s">
        <v>22</v>
      </c>
      <c r="G51" t="s">
        <v>22</v>
      </c>
      <c r="H51" t="s">
        <v>22</v>
      </c>
      <c r="I51" t="s">
        <v>22</v>
      </c>
      <c r="J51">
        <v>22597</v>
      </c>
      <c r="K51">
        <v>29375</v>
      </c>
      <c r="L51">
        <v>31492</v>
      </c>
      <c r="M51">
        <v>30998</v>
      </c>
      <c r="N51">
        <v>35906</v>
      </c>
      <c r="O51">
        <v>39265</v>
      </c>
      <c r="P51">
        <v>40322</v>
      </c>
      <c r="Q51">
        <v>42814</v>
      </c>
      <c r="R51">
        <v>39914</v>
      </c>
      <c r="S51">
        <v>37686</v>
      </c>
      <c r="T51">
        <v>38149</v>
      </c>
      <c r="U51">
        <v>38406</v>
      </c>
      <c r="V51">
        <v>37587</v>
      </c>
      <c r="W51">
        <v>36145</v>
      </c>
      <c r="X51">
        <v>34115</v>
      </c>
    </row>
    <row r="52" spans="1:24" x14ac:dyDescent="0.2">
      <c r="A52" t="s">
        <v>213</v>
      </c>
      <c r="B52" t="s">
        <v>428</v>
      </c>
      <c r="C52" t="s">
        <v>22</v>
      </c>
      <c r="D52" t="s">
        <v>22</v>
      </c>
      <c r="E52" t="s">
        <v>22</v>
      </c>
      <c r="F52" t="s">
        <v>22</v>
      </c>
      <c r="G52" t="s">
        <v>22</v>
      </c>
      <c r="H52" t="s">
        <v>22</v>
      </c>
      <c r="I52" t="s">
        <v>22</v>
      </c>
      <c r="J52">
        <v>2277</v>
      </c>
      <c r="K52">
        <v>2629</v>
      </c>
      <c r="L52">
        <v>2134</v>
      </c>
      <c r="M52">
        <v>2059</v>
      </c>
      <c r="N52">
        <v>2152</v>
      </c>
      <c r="O52">
        <v>2053</v>
      </c>
      <c r="P52">
        <v>2112</v>
      </c>
      <c r="Q52">
        <v>2634</v>
      </c>
      <c r="R52">
        <v>3250</v>
      </c>
      <c r="S52">
        <v>3658</v>
      </c>
      <c r="T52">
        <v>3553</v>
      </c>
      <c r="U52">
        <v>4216</v>
      </c>
      <c r="V52">
        <v>4619</v>
      </c>
      <c r="W52">
        <v>4896</v>
      </c>
      <c r="X52">
        <v>5208</v>
      </c>
    </row>
    <row r="53" spans="1:24" x14ac:dyDescent="0.2">
      <c r="A53" t="s">
        <v>214</v>
      </c>
      <c r="B53" t="s">
        <v>429</v>
      </c>
      <c r="C53" t="s">
        <v>22</v>
      </c>
      <c r="D53" t="s">
        <v>22</v>
      </c>
      <c r="E53" t="s">
        <v>22</v>
      </c>
      <c r="F53" t="s">
        <v>22</v>
      </c>
      <c r="G53" t="s">
        <v>22</v>
      </c>
      <c r="H53" t="s">
        <v>22</v>
      </c>
      <c r="I53" t="s">
        <v>22</v>
      </c>
      <c r="J53">
        <v>1391</v>
      </c>
      <c r="K53">
        <v>1600</v>
      </c>
      <c r="L53">
        <v>1064</v>
      </c>
      <c r="M53">
        <v>988</v>
      </c>
      <c r="N53">
        <v>961</v>
      </c>
      <c r="O53">
        <v>616</v>
      </c>
      <c r="P53">
        <v>666</v>
      </c>
      <c r="Q53" t="s">
        <v>430</v>
      </c>
      <c r="R53" t="s">
        <v>430</v>
      </c>
      <c r="S53" t="s">
        <v>430</v>
      </c>
      <c r="T53">
        <v>1496</v>
      </c>
      <c r="U53">
        <v>1581</v>
      </c>
      <c r="V53">
        <v>1524</v>
      </c>
      <c r="W53">
        <v>1623</v>
      </c>
      <c r="X53">
        <v>1699</v>
      </c>
    </row>
    <row r="54" spans="1:24" x14ac:dyDescent="0.2">
      <c r="A54" t="s">
        <v>215</v>
      </c>
      <c r="B54" t="s">
        <v>431</v>
      </c>
      <c r="C54" t="s">
        <v>22</v>
      </c>
      <c r="D54" t="s">
        <v>22</v>
      </c>
      <c r="E54" t="s">
        <v>22</v>
      </c>
      <c r="F54" t="s">
        <v>22</v>
      </c>
      <c r="G54" t="s">
        <v>22</v>
      </c>
      <c r="H54" t="s">
        <v>22</v>
      </c>
      <c r="I54" t="s">
        <v>22</v>
      </c>
      <c r="J54">
        <v>461</v>
      </c>
      <c r="K54">
        <v>449</v>
      </c>
      <c r="L54">
        <v>435</v>
      </c>
      <c r="M54">
        <v>409</v>
      </c>
      <c r="N54">
        <v>477</v>
      </c>
      <c r="O54">
        <v>671</v>
      </c>
      <c r="P54">
        <v>633</v>
      </c>
      <c r="Q54">
        <v>629</v>
      </c>
      <c r="R54">
        <v>736</v>
      </c>
      <c r="S54">
        <v>834</v>
      </c>
      <c r="T54">
        <v>593</v>
      </c>
      <c r="U54">
        <v>826</v>
      </c>
      <c r="V54">
        <v>1174</v>
      </c>
      <c r="W54">
        <v>1339</v>
      </c>
      <c r="X54">
        <v>1474</v>
      </c>
    </row>
    <row r="55" spans="1:24" x14ac:dyDescent="0.2">
      <c r="A55" t="s">
        <v>216</v>
      </c>
      <c r="B55" t="s">
        <v>432</v>
      </c>
      <c r="C55" t="s">
        <v>22</v>
      </c>
      <c r="D55" t="s">
        <v>22</v>
      </c>
      <c r="E55" t="s">
        <v>22</v>
      </c>
      <c r="F55" t="s">
        <v>22</v>
      </c>
      <c r="G55" t="s">
        <v>22</v>
      </c>
      <c r="H55" t="s">
        <v>22</v>
      </c>
      <c r="I55" t="s">
        <v>22</v>
      </c>
      <c r="J55">
        <v>425</v>
      </c>
      <c r="K55">
        <v>580</v>
      </c>
      <c r="L55">
        <v>635</v>
      </c>
      <c r="M55">
        <v>662</v>
      </c>
      <c r="N55">
        <v>714</v>
      </c>
      <c r="O55">
        <v>765</v>
      </c>
      <c r="P55">
        <v>813</v>
      </c>
      <c r="Q55" t="s">
        <v>430</v>
      </c>
      <c r="R55" t="s">
        <v>430</v>
      </c>
      <c r="S55" t="s">
        <v>430</v>
      </c>
      <c r="T55">
        <v>1464</v>
      </c>
      <c r="U55">
        <v>1810</v>
      </c>
      <c r="V55">
        <v>1921</v>
      </c>
      <c r="W55">
        <v>1933</v>
      </c>
      <c r="X55">
        <v>2034</v>
      </c>
    </row>
    <row r="56" spans="1:24" x14ac:dyDescent="0.2">
      <c r="A56" t="s">
        <v>116</v>
      </c>
      <c r="B56" t="s">
        <v>433</v>
      </c>
      <c r="C56" t="s">
        <v>116</v>
      </c>
      <c r="D56" t="s">
        <v>116</v>
      </c>
      <c r="E56" t="s">
        <v>116</v>
      </c>
      <c r="F56" t="s">
        <v>116</v>
      </c>
      <c r="G56" t="s">
        <v>116</v>
      </c>
      <c r="H56" t="s">
        <v>116</v>
      </c>
      <c r="I56" t="s">
        <v>116</v>
      </c>
      <c r="J56" t="s">
        <v>116</v>
      </c>
      <c r="K56" t="s">
        <v>116</v>
      </c>
      <c r="L56" t="s">
        <v>116</v>
      </c>
      <c r="M56" t="s">
        <v>116</v>
      </c>
      <c r="N56" t="s">
        <v>116</v>
      </c>
      <c r="O56" t="s">
        <v>116</v>
      </c>
      <c r="P56" t="s">
        <v>116</v>
      </c>
      <c r="Q56" t="s">
        <v>116</v>
      </c>
      <c r="R56" t="s">
        <v>116</v>
      </c>
      <c r="S56" t="s">
        <v>116</v>
      </c>
      <c r="T56" t="s">
        <v>116</v>
      </c>
      <c r="U56" t="s">
        <v>116</v>
      </c>
      <c r="V56" t="s">
        <v>116</v>
      </c>
      <c r="W56" t="s">
        <v>116</v>
      </c>
      <c r="X56" t="s">
        <v>116</v>
      </c>
    </row>
    <row r="57" spans="1:24" x14ac:dyDescent="0.2">
      <c r="A57" t="s">
        <v>217</v>
      </c>
      <c r="B57" t="s">
        <v>434</v>
      </c>
      <c r="C57">
        <v>11365</v>
      </c>
      <c r="D57">
        <v>14168</v>
      </c>
      <c r="E57">
        <v>13093</v>
      </c>
      <c r="F57">
        <v>12884</v>
      </c>
      <c r="G57">
        <v>12922</v>
      </c>
      <c r="H57">
        <v>15142</v>
      </c>
      <c r="I57">
        <v>16910</v>
      </c>
      <c r="J57">
        <v>20799</v>
      </c>
      <c r="K57">
        <v>26757</v>
      </c>
      <c r="L57">
        <v>28379</v>
      </c>
      <c r="M57">
        <v>28458</v>
      </c>
      <c r="N57">
        <v>34885</v>
      </c>
      <c r="O57">
        <v>37715</v>
      </c>
      <c r="P57">
        <v>39413</v>
      </c>
      <c r="Q57">
        <v>41421</v>
      </c>
      <c r="R57">
        <v>39640</v>
      </c>
      <c r="S57">
        <v>37859</v>
      </c>
      <c r="T57">
        <v>38022</v>
      </c>
      <c r="U57">
        <v>38666</v>
      </c>
      <c r="V57">
        <v>35258</v>
      </c>
      <c r="W57">
        <v>36468</v>
      </c>
      <c r="X57">
        <v>34665</v>
      </c>
    </row>
    <row r="58" spans="1:24" x14ac:dyDescent="0.2">
      <c r="A58" t="s">
        <v>218</v>
      </c>
      <c r="B58" t="s">
        <v>435</v>
      </c>
      <c r="C58">
        <v>28548</v>
      </c>
      <c r="D58">
        <v>29308</v>
      </c>
      <c r="E58">
        <v>27911</v>
      </c>
      <c r="F58">
        <v>31931</v>
      </c>
      <c r="G58">
        <v>34386</v>
      </c>
      <c r="H58">
        <v>41799</v>
      </c>
      <c r="I58">
        <v>47556</v>
      </c>
      <c r="J58">
        <v>50200</v>
      </c>
      <c r="K58">
        <v>57741</v>
      </c>
      <c r="L58">
        <v>61292</v>
      </c>
      <c r="M58">
        <v>57272</v>
      </c>
      <c r="N58">
        <v>60083</v>
      </c>
      <c r="O58">
        <v>69338</v>
      </c>
      <c r="P58">
        <v>68456</v>
      </c>
      <c r="Q58">
        <v>72403</v>
      </c>
      <c r="R58">
        <v>76740</v>
      </c>
      <c r="S58">
        <v>73292</v>
      </c>
      <c r="T58">
        <v>74959</v>
      </c>
      <c r="U58">
        <v>79481</v>
      </c>
      <c r="V58">
        <v>79561</v>
      </c>
      <c r="W58">
        <v>79062</v>
      </c>
      <c r="X58">
        <v>79113</v>
      </c>
    </row>
    <row r="59" spans="1:24" x14ac:dyDescent="0.2">
      <c r="A59" t="s">
        <v>219</v>
      </c>
      <c r="B59" t="s">
        <v>436</v>
      </c>
      <c r="C59">
        <v>26904</v>
      </c>
      <c r="D59">
        <v>27148</v>
      </c>
      <c r="E59">
        <v>25995</v>
      </c>
      <c r="F59">
        <v>28892</v>
      </c>
      <c r="G59">
        <v>31248</v>
      </c>
      <c r="H59">
        <v>38212</v>
      </c>
      <c r="I59">
        <v>43553</v>
      </c>
      <c r="J59">
        <v>46798</v>
      </c>
      <c r="K59">
        <v>54561</v>
      </c>
      <c r="L59">
        <v>58004</v>
      </c>
      <c r="M59">
        <v>53858</v>
      </c>
      <c r="N59">
        <v>56694</v>
      </c>
      <c r="O59">
        <v>65502</v>
      </c>
      <c r="P59">
        <v>63613</v>
      </c>
      <c r="Q59">
        <v>66657</v>
      </c>
      <c r="R59">
        <v>71534</v>
      </c>
      <c r="S59">
        <v>66915</v>
      </c>
      <c r="T59">
        <v>65180</v>
      </c>
      <c r="U59">
        <v>67953</v>
      </c>
      <c r="V59">
        <v>67763</v>
      </c>
      <c r="W59">
        <v>66580</v>
      </c>
      <c r="X59">
        <v>67442</v>
      </c>
    </row>
    <row r="60" spans="1:24" x14ac:dyDescent="0.2">
      <c r="A60" t="s">
        <v>220</v>
      </c>
      <c r="B60" t="s">
        <v>437</v>
      </c>
      <c r="C60">
        <v>1643</v>
      </c>
      <c r="D60">
        <v>2160</v>
      </c>
      <c r="E60">
        <v>1916</v>
      </c>
      <c r="F60">
        <v>3039</v>
      </c>
      <c r="G60">
        <v>3138</v>
      </c>
      <c r="H60">
        <v>3587</v>
      </c>
      <c r="I60">
        <v>4003</v>
      </c>
      <c r="J60">
        <v>3401</v>
      </c>
      <c r="K60">
        <v>3180</v>
      </c>
      <c r="L60">
        <v>3289</v>
      </c>
      <c r="M60">
        <v>3414</v>
      </c>
      <c r="N60">
        <v>3389</v>
      </c>
      <c r="O60">
        <v>3837</v>
      </c>
      <c r="P60">
        <v>4843</v>
      </c>
      <c r="Q60">
        <v>5746</v>
      </c>
      <c r="R60">
        <v>5206</v>
      </c>
      <c r="S60">
        <v>6377</v>
      </c>
      <c r="T60">
        <v>9779</v>
      </c>
      <c r="U60">
        <v>11528</v>
      </c>
      <c r="V60">
        <v>11798</v>
      </c>
      <c r="W60">
        <v>12482</v>
      </c>
      <c r="X60">
        <v>11671</v>
      </c>
    </row>
    <row r="61" spans="1:24" x14ac:dyDescent="0.2">
      <c r="A61" t="s">
        <v>221</v>
      </c>
      <c r="B61" t="s">
        <v>438</v>
      </c>
      <c r="C61">
        <v>12320</v>
      </c>
      <c r="D61">
        <v>12250</v>
      </c>
      <c r="E61">
        <v>12862</v>
      </c>
      <c r="F61">
        <v>12487</v>
      </c>
      <c r="G61">
        <v>14099</v>
      </c>
      <c r="H61">
        <v>15009</v>
      </c>
      <c r="I61">
        <v>15568</v>
      </c>
      <c r="J61">
        <v>17242</v>
      </c>
      <c r="K61">
        <v>20339</v>
      </c>
      <c r="L61">
        <v>23892</v>
      </c>
      <c r="M61">
        <v>24925</v>
      </c>
      <c r="N61">
        <v>26556</v>
      </c>
      <c r="O61">
        <v>29376</v>
      </c>
      <c r="P61">
        <v>33522</v>
      </c>
      <c r="Q61">
        <v>36325</v>
      </c>
      <c r="R61">
        <v>38629</v>
      </c>
      <c r="S61">
        <v>41427</v>
      </c>
      <c r="T61">
        <v>43122</v>
      </c>
      <c r="U61">
        <v>47657</v>
      </c>
      <c r="V61">
        <v>49245</v>
      </c>
      <c r="W61">
        <v>54766</v>
      </c>
      <c r="X61">
        <v>56682</v>
      </c>
    </row>
    <row r="62" spans="1:24" x14ac:dyDescent="0.2">
      <c r="A62" t="s">
        <v>222</v>
      </c>
      <c r="B62" t="s">
        <v>439</v>
      </c>
      <c r="C62">
        <v>5599</v>
      </c>
      <c r="D62">
        <v>5266</v>
      </c>
      <c r="E62">
        <v>5982</v>
      </c>
      <c r="F62">
        <v>5372</v>
      </c>
      <c r="G62">
        <v>5848</v>
      </c>
      <c r="H62">
        <v>6269</v>
      </c>
      <c r="I62">
        <v>6081</v>
      </c>
      <c r="J62">
        <v>7105</v>
      </c>
      <c r="K62">
        <v>8275</v>
      </c>
      <c r="L62">
        <v>10167</v>
      </c>
      <c r="M62">
        <v>10252</v>
      </c>
      <c r="N62">
        <v>10921</v>
      </c>
      <c r="O62">
        <v>12383</v>
      </c>
      <c r="P62">
        <v>13878</v>
      </c>
      <c r="Q62">
        <v>14839</v>
      </c>
      <c r="R62">
        <v>14393</v>
      </c>
      <c r="S62">
        <v>13277</v>
      </c>
      <c r="T62">
        <v>11446</v>
      </c>
      <c r="U62">
        <v>10220</v>
      </c>
      <c r="V62">
        <v>8998</v>
      </c>
      <c r="W62">
        <v>7999</v>
      </c>
      <c r="X62">
        <v>7680</v>
      </c>
    </row>
    <row r="63" spans="1:24" x14ac:dyDescent="0.2">
      <c r="A63" t="s">
        <v>223</v>
      </c>
      <c r="B63" t="s">
        <v>440</v>
      </c>
      <c r="C63">
        <v>4373</v>
      </c>
      <c r="D63">
        <v>4393</v>
      </c>
      <c r="E63">
        <v>4230</v>
      </c>
      <c r="F63">
        <v>4417</v>
      </c>
      <c r="G63">
        <v>4991</v>
      </c>
      <c r="H63">
        <v>5147</v>
      </c>
      <c r="I63">
        <v>5354</v>
      </c>
      <c r="J63">
        <v>5793</v>
      </c>
      <c r="K63">
        <v>7356</v>
      </c>
      <c r="L63">
        <v>8944</v>
      </c>
      <c r="M63">
        <v>9497</v>
      </c>
      <c r="N63">
        <v>10124</v>
      </c>
      <c r="O63">
        <v>11604</v>
      </c>
      <c r="P63">
        <v>13379</v>
      </c>
      <c r="Q63">
        <v>14590</v>
      </c>
      <c r="R63">
        <v>16907</v>
      </c>
      <c r="S63">
        <v>20635</v>
      </c>
      <c r="T63">
        <v>24243</v>
      </c>
      <c r="U63">
        <v>28838</v>
      </c>
      <c r="V63">
        <v>30724</v>
      </c>
      <c r="W63">
        <v>36312</v>
      </c>
      <c r="X63">
        <v>42136</v>
      </c>
    </row>
    <row r="64" spans="1:24" x14ac:dyDescent="0.2">
      <c r="A64" t="s">
        <v>224</v>
      </c>
      <c r="B64" t="s">
        <v>441</v>
      </c>
      <c r="C64" t="s">
        <v>22</v>
      </c>
      <c r="D64" t="s">
        <v>22</v>
      </c>
      <c r="E64" t="s">
        <v>22</v>
      </c>
      <c r="F64" t="s">
        <v>22</v>
      </c>
      <c r="G64" t="s">
        <v>22</v>
      </c>
      <c r="H64" t="s">
        <v>22</v>
      </c>
      <c r="I64" t="s">
        <v>22</v>
      </c>
      <c r="J64">
        <v>3185</v>
      </c>
      <c r="K64">
        <v>3851</v>
      </c>
      <c r="L64">
        <v>4691</v>
      </c>
      <c r="M64">
        <v>4968</v>
      </c>
      <c r="N64">
        <v>5396</v>
      </c>
      <c r="O64">
        <v>7215</v>
      </c>
      <c r="P64">
        <v>8410</v>
      </c>
      <c r="Q64">
        <v>9166</v>
      </c>
      <c r="R64">
        <v>10486</v>
      </c>
      <c r="S64">
        <v>12250</v>
      </c>
      <c r="T64">
        <v>15513</v>
      </c>
      <c r="U64">
        <v>18956</v>
      </c>
      <c r="V64">
        <v>20156</v>
      </c>
      <c r="W64">
        <v>23921</v>
      </c>
      <c r="X64">
        <v>27018</v>
      </c>
    </row>
    <row r="65" spans="1:24" x14ac:dyDescent="0.2">
      <c r="A65" t="s">
        <v>225</v>
      </c>
      <c r="B65" t="s">
        <v>442</v>
      </c>
      <c r="C65" t="s">
        <v>22</v>
      </c>
      <c r="D65" t="s">
        <v>22</v>
      </c>
      <c r="E65" t="s">
        <v>22</v>
      </c>
      <c r="F65" t="s">
        <v>22</v>
      </c>
      <c r="G65" t="s">
        <v>22</v>
      </c>
      <c r="H65" t="s">
        <v>22</v>
      </c>
      <c r="I65" t="s">
        <v>22</v>
      </c>
      <c r="J65">
        <v>230</v>
      </c>
      <c r="K65">
        <v>285</v>
      </c>
      <c r="L65">
        <v>351</v>
      </c>
      <c r="M65">
        <v>341</v>
      </c>
      <c r="N65">
        <v>397</v>
      </c>
      <c r="O65">
        <v>393</v>
      </c>
      <c r="P65">
        <v>603</v>
      </c>
      <c r="Q65">
        <v>826</v>
      </c>
      <c r="R65">
        <v>1178</v>
      </c>
      <c r="S65">
        <v>1609</v>
      </c>
      <c r="T65">
        <v>2442</v>
      </c>
      <c r="U65">
        <v>3207</v>
      </c>
      <c r="V65">
        <v>3633</v>
      </c>
      <c r="W65">
        <v>5659</v>
      </c>
      <c r="X65">
        <v>7093</v>
      </c>
    </row>
    <row r="66" spans="1:24" x14ac:dyDescent="0.2">
      <c r="A66" t="s">
        <v>226</v>
      </c>
      <c r="B66" t="s">
        <v>443</v>
      </c>
      <c r="C66" t="s">
        <v>22</v>
      </c>
      <c r="D66" t="s">
        <v>22</v>
      </c>
      <c r="E66" t="s">
        <v>22</v>
      </c>
      <c r="F66" t="s">
        <v>22</v>
      </c>
      <c r="G66" t="s">
        <v>22</v>
      </c>
      <c r="H66" t="s">
        <v>22</v>
      </c>
      <c r="I66" t="s">
        <v>22</v>
      </c>
      <c r="J66">
        <v>2377</v>
      </c>
      <c r="K66">
        <v>3220</v>
      </c>
      <c r="L66">
        <v>3901</v>
      </c>
      <c r="M66">
        <v>4188</v>
      </c>
      <c r="N66">
        <v>4331</v>
      </c>
      <c r="O66">
        <v>3997</v>
      </c>
      <c r="P66">
        <v>4365</v>
      </c>
      <c r="Q66">
        <v>4597</v>
      </c>
      <c r="R66">
        <v>5243</v>
      </c>
      <c r="S66">
        <v>6776</v>
      </c>
      <c r="T66">
        <v>6288</v>
      </c>
      <c r="U66">
        <v>6674</v>
      </c>
      <c r="V66">
        <v>6935</v>
      </c>
      <c r="W66">
        <v>6732</v>
      </c>
      <c r="X66">
        <v>8025</v>
      </c>
    </row>
    <row r="67" spans="1:24" x14ac:dyDescent="0.2">
      <c r="A67" t="s">
        <v>228</v>
      </c>
      <c r="B67" t="s">
        <v>444</v>
      </c>
      <c r="C67">
        <v>2348</v>
      </c>
      <c r="D67">
        <v>2591</v>
      </c>
      <c r="E67">
        <v>2650</v>
      </c>
      <c r="F67">
        <v>2699</v>
      </c>
      <c r="G67">
        <v>3260</v>
      </c>
      <c r="H67">
        <v>3593</v>
      </c>
      <c r="I67">
        <v>4133</v>
      </c>
      <c r="J67">
        <v>4344</v>
      </c>
      <c r="K67">
        <v>4708</v>
      </c>
      <c r="L67">
        <v>4781</v>
      </c>
      <c r="M67">
        <v>5176</v>
      </c>
      <c r="N67">
        <v>5510</v>
      </c>
      <c r="O67">
        <v>5389</v>
      </c>
      <c r="P67">
        <v>6266</v>
      </c>
      <c r="Q67">
        <v>6896</v>
      </c>
      <c r="R67">
        <v>7330</v>
      </c>
      <c r="S67">
        <v>7515</v>
      </c>
      <c r="T67">
        <v>7432</v>
      </c>
      <c r="U67">
        <v>8599</v>
      </c>
      <c r="V67">
        <v>9524</v>
      </c>
      <c r="W67">
        <v>10455</v>
      </c>
      <c r="X67">
        <v>6865</v>
      </c>
    </row>
    <row r="68" spans="1:24" x14ac:dyDescent="0.2">
      <c r="A68" t="s">
        <v>229</v>
      </c>
      <c r="B68" t="s">
        <v>445</v>
      </c>
      <c r="C68" t="s">
        <v>22</v>
      </c>
      <c r="D68" t="s">
        <v>22</v>
      </c>
      <c r="E68" t="s">
        <v>22</v>
      </c>
      <c r="F68" t="s">
        <v>22</v>
      </c>
      <c r="G68" t="s">
        <v>22</v>
      </c>
      <c r="H68" t="s">
        <v>22</v>
      </c>
      <c r="I68" t="s">
        <v>22</v>
      </c>
      <c r="J68">
        <v>305</v>
      </c>
      <c r="K68">
        <v>325</v>
      </c>
      <c r="L68">
        <v>349</v>
      </c>
      <c r="M68">
        <v>334</v>
      </c>
      <c r="N68">
        <v>358</v>
      </c>
      <c r="O68">
        <v>333</v>
      </c>
      <c r="P68">
        <v>338</v>
      </c>
      <c r="Q68">
        <v>335</v>
      </c>
      <c r="R68">
        <v>384</v>
      </c>
      <c r="S68">
        <v>356</v>
      </c>
      <c r="T68">
        <v>314</v>
      </c>
      <c r="U68">
        <v>296</v>
      </c>
      <c r="V68">
        <v>288</v>
      </c>
      <c r="W68">
        <v>295</v>
      </c>
      <c r="X68">
        <v>257</v>
      </c>
    </row>
    <row r="69" spans="1:24" x14ac:dyDescent="0.2">
      <c r="A69" t="s">
        <v>230</v>
      </c>
      <c r="B69" t="s">
        <v>446</v>
      </c>
      <c r="C69" t="s">
        <v>22</v>
      </c>
      <c r="D69" t="s">
        <v>22</v>
      </c>
      <c r="E69" t="s">
        <v>22</v>
      </c>
      <c r="F69" t="s">
        <v>22</v>
      </c>
      <c r="G69" t="s">
        <v>22</v>
      </c>
      <c r="H69" t="s">
        <v>22</v>
      </c>
      <c r="I69" t="s">
        <v>22</v>
      </c>
      <c r="J69">
        <v>4040</v>
      </c>
      <c r="K69">
        <v>4383</v>
      </c>
      <c r="L69">
        <v>4433</v>
      </c>
      <c r="M69">
        <v>4841</v>
      </c>
      <c r="N69">
        <v>5152</v>
      </c>
      <c r="O69">
        <v>5056</v>
      </c>
      <c r="P69">
        <v>5928</v>
      </c>
      <c r="Q69">
        <v>6561</v>
      </c>
      <c r="R69">
        <v>6946</v>
      </c>
      <c r="S69">
        <v>7159</v>
      </c>
      <c r="T69">
        <v>7118</v>
      </c>
      <c r="U69">
        <v>8303</v>
      </c>
      <c r="V69">
        <v>9236</v>
      </c>
      <c r="W69">
        <v>10160</v>
      </c>
      <c r="X69">
        <v>6608</v>
      </c>
    </row>
    <row r="70" spans="1:24" x14ac:dyDescent="0.2">
      <c r="A70" t="s">
        <v>231</v>
      </c>
      <c r="B70" t="s">
        <v>447</v>
      </c>
      <c r="C70">
        <v>36415</v>
      </c>
      <c r="D70">
        <v>38217</v>
      </c>
      <c r="E70">
        <v>41250</v>
      </c>
      <c r="F70">
        <v>44625</v>
      </c>
      <c r="G70">
        <v>46171</v>
      </c>
      <c r="H70">
        <v>51609</v>
      </c>
      <c r="I70">
        <v>56846</v>
      </c>
      <c r="J70">
        <v>65990</v>
      </c>
      <c r="K70">
        <v>79366</v>
      </c>
      <c r="L70">
        <v>89975</v>
      </c>
      <c r="M70">
        <v>93508</v>
      </c>
      <c r="N70">
        <v>99595</v>
      </c>
      <c r="O70">
        <v>108423</v>
      </c>
      <c r="P70">
        <v>118451</v>
      </c>
      <c r="Q70">
        <v>122166</v>
      </c>
      <c r="R70">
        <v>132240</v>
      </c>
      <c r="S70">
        <v>141421</v>
      </c>
      <c r="T70">
        <v>153089</v>
      </c>
      <c r="U70">
        <v>167270</v>
      </c>
      <c r="V70">
        <v>176540</v>
      </c>
      <c r="W70">
        <v>185573</v>
      </c>
      <c r="X70">
        <v>183180</v>
      </c>
    </row>
    <row r="71" spans="1:24" x14ac:dyDescent="0.2">
      <c r="A71" t="s">
        <v>232</v>
      </c>
      <c r="B71" t="s">
        <v>448</v>
      </c>
      <c r="C71">
        <v>6569</v>
      </c>
      <c r="D71">
        <v>7123</v>
      </c>
      <c r="E71">
        <v>7616</v>
      </c>
      <c r="F71">
        <v>8685</v>
      </c>
      <c r="G71">
        <v>9474</v>
      </c>
      <c r="H71">
        <v>9572</v>
      </c>
      <c r="I71">
        <v>10441</v>
      </c>
      <c r="J71">
        <v>12821</v>
      </c>
      <c r="K71">
        <v>15745</v>
      </c>
      <c r="L71">
        <v>17777</v>
      </c>
      <c r="M71">
        <v>18650</v>
      </c>
      <c r="N71">
        <v>22165</v>
      </c>
      <c r="O71">
        <v>25947</v>
      </c>
      <c r="P71">
        <v>28248</v>
      </c>
      <c r="Q71">
        <v>30114</v>
      </c>
      <c r="R71">
        <v>34181</v>
      </c>
      <c r="S71">
        <v>36563</v>
      </c>
      <c r="T71">
        <v>40928</v>
      </c>
      <c r="U71">
        <v>45550</v>
      </c>
      <c r="V71">
        <v>47857</v>
      </c>
      <c r="W71">
        <v>49446</v>
      </c>
      <c r="X71">
        <v>44858</v>
      </c>
    </row>
    <row r="72" spans="1:24" x14ac:dyDescent="0.2">
      <c r="A72" t="s">
        <v>233</v>
      </c>
      <c r="B72" t="s">
        <v>449</v>
      </c>
      <c r="C72" t="s">
        <v>22</v>
      </c>
      <c r="D72" t="s">
        <v>22</v>
      </c>
      <c r="E72" t="s">
        <v>22</v>
      </c>
      <c r="F72" t="s">
        <v>22</v>
      </c>
      <c r="G72" t="s">
        <v>22</v>
      </c>
      <c r="H72" t="s">
        <v>22</v>
      </c>
      <c r="I72" t="s">
        <v>22</v>
      </c>
      <c r="J72">
        <v>3886</v>
      </c>
      <c r="K72">
        <v>4916</v>
      </c>
      <c r="L72">
        <v>6130</v>
      </c>
      <c r="M72">
        <v>6305</v>
      </c>
      <c r="N72">
        <v>7215</v>
      </c>
      <c r="O72">
        <v>9019</v>
      </c>
      <c r="P72">
        <v>10215</v>
      </c>
      <c r="Q72">
        <v>10129</v>
      </c>
      <c r="R72">
        <v>10528</v>
      </c>
      <c r="S72">
        <v>10609</v>
      </c>
      <c r="T72">
        <v>13484</v>
      </c>
      <c r="U72">
        <v>15704</v>
      </c>
      <c r="V72">
        <v>16227</v>
      </c>
      <c r="W72">
        <v>17604</v>
      </c>
      <c r="X72">
        <v>14467</v>
      </c>
    </row>
    <row r="73" spans="1:24" x14ac:dyDescent="0.2">
      <c r="A73" t="s">
        <v>236</v>
      </c>
      <c r="B73" t="s">
        <v>450</v>
      </c>
      <c r="C73" t="s">
        <v>22</v>
      </c>
      <c r="D73" t="s">
        <v>22</v>
      </c>
      <c r="E73" t="s">
        <v>22</v>
      </c>
      <c r="F73" t="s">
        <v>22</v>
      </c>
      <c r="G73" t="s">
        <v>22</v>
      </c>
      <c r="H73" t="s">
        <v>22</v>
      </c>
      <c r="I73" t="s">
        <v>22</v>
      </c>
      <c r="J73">
        <v>3876</v>
      </c>
      <c r="K73">
        <v>4889</v>
      </c>
      <c r="L73">
        <v>6089</v>
      </c>
      <c r="M73">
        <v>6244</v>
      </c>
      <c r="N73">
        <v>7182</v>
      </c>
      <c r="O73">
        <v>8973</v>
      </c>
      <c r="P73">
        <v>10152</v>
      </c>
      <c r="Q73">
        <v>10039</v>
      </c>
      <c r="R73">
        <v>10435</v>
      </c>
      <c r="S73">
        <v>10472</v>
      </c>
      <c r="T73">
        <v>13312</v>
      </c>
      <c r="U73">
        <v>15476</v>
      </c>
      <c r="V73">
        <v>15908</v>
      </c>
      <c r="W73">
        <v>17195</v>
      </c>
      <c r="X73">
        <v>14210</v>
      </c>
    </row>
    <row r="74" spans="1:24" x14ac:dyDescent="0.2">
      <c r="A74" t="s">
        <v>238</v>
      </c>
      <c r="B74" t="s">
        <v>451</v>
      </c>
      <c r="C74" t="s">
        <v>22</v>
      </c>
      <c r="D74" t="s">
        <v>22</v>
      </c>
      <c r="E74" t="s">
        <v>22</v>
      </c>
      <c r="F74" t="s">
        <v>22</v>
      </c>
      <c r="G74" t="s">
        <v>22</v>
      </c>
      <c r="H74" t="s">
        <v>22</v>
      </c>
      <c r="I74" t="s">
        <v>22</v>
      </c>
      <c r="J74">
        <v>11</v>
      </c>
      <c r="K74">
        <v>28</v>
      </c>
      <c r="L74">
        <v>42</v>
      </c>
      <c r="M74">
        <v>61</v>
      </c>
      <c r="N74">
        <v>34</v>
      </c>
      <c r="O74">
        <v>46</v>
      </c>
      <c r="P74">
        <v>63</v>
      </c>
      <c r="Q74">
        <v>90</v>
      </c>
      <c r="R74">
        <v>93</v>
      </c>
      <c r="S74">
        <v>137</v>
      </c>
      <c r="T74">
        <v>171</v>
      </c>
      <c r="U74">
        <v>229</v>
      </c>
      <c r="V74">
        <v>319</v>
      </c>
      <c r="W74">
        <v>409</v>
      </c>
      <c r="X74">
        <v>256</v>
      </c>
    </row>
    <row r="75" spans="1:24" x14ac:dyDescent="0.2">
      <c r="A75" t="s">
        <v>241</v>
      </c>
      <c r="B75" t="s">
        <v>452</v>
      </c>
      <c r="C75" t="s">
        <v>22</v>
      </c>
      <c r="D75" t="s">
        <v>22</v>
      </c>
      <c r="E75" t="s">
        <v>22</v>
      </c>
      <c r="F75" t="s">
        <v>22</v>
      </c>
      <c r="G75" t="s">
        <v>22</v>
      </c>
      <c r="H75" t="s">
        <v>22</v>
      </c>
      <c r="I75" t="s">
        <v>22</v>
      </c>
      <c r="J75">
        <v>8934</v>
      </c>
      <c r="K75">
        <v>10829</v>
      </c>
      <c r="L75">
        <v>11647</v>
      </c>
      <c r="M75">
        <v>12346</v>
      </c>
      <c r="N75">
        <v>14949</v>
      </c>
      <c r="O75">
        <v>16928</v>
      </c>
      <c r="P75">
        <v>18033</v>
      </c>
      <c r="Q75">
        <v>19986</v>
      </c>
      <c r="R75">
        <v>23653</v>
      </c>
      <c r="S75">
        <v>25954</v>
      </c>
      <c r="T75">
        <v>27444</v>
      </c>
      <c r="U75">
        <v>29846</v>
      </c>
      <c r="V75">
        <v>31629</v>
      </c>
      <c r="W75">
        <v>31842</v>
      </c>
      <c r="X75">
        <v>30391</v>
      </c>
    </row>
    <row r="76" spans="1:24" x14ac:dyDescent="0.2">
      <c r="A76" t="s">
        <v>243</v>
      </c>
      <c r="B76" t="s">
        <v>453</v>
      </c>
      <c r="C76">
        <v>15711</v>
      </c>
      <c r="D76">
        <v>17640</v>
      </c>
      <c r="E76">
        <v>18505</v>
      </c>
      <c r="F76">
        <v>19894</v>
      </c>
      <c r="G76">
        <v>20259</v>
      </c>
      <c r="H76">
        <v>23421</v>
      </c>
      <c r="I76">
        <v>27124</v>
      </c>
      <c r="J76">
        <v>31204</v>
      </c>
      <c r="K76">
        <v>39392</v>
      </c>
      <c r="L76">
        <v>43992</v>
      </c>
      <c r="M76">
        <v>44602</v>
      </c>
      <c r="N76">
        <v>48657</v>
      </c>
      <c r="O76">
        <v>49845</v>
      </c>
      <c r="P76">
        <v>54863</v>
      </c>
      <c r="Q76">
        <v>57051</v>
      </c>
      <c r="R76">
        <v>63432</v>
      </c>
      <c r="S76">
        <v>70160</v>
      </c>
      <c r="T76">
        <v>79198</v>
      </c>
      <c r="U76">
        <v>85553</v>
      </c>
      <c r="V76">
        <v>92576</v>
      </c>
      <c r="W76">
        <v>102022</v>
      </c>
      <c r="X76">
        <v>107912</v>
      </c>
    </row>
    <row r="77" spans="1:24" x14ac:dyDescent="0.2">
      <c r="A77" t="s">
        <v>245</v>
      </c>
      <c r="B77" t="s">
        <v>454</v>
      </c>
      <c r="C77" t="s">
        <v>22</v>
      </c>
      <c r="D77" t="s">
        <v>22</v>
      </c>
      <c r="E77" t="s">
        <v>22</v>
      </c>
      <c r="F77" t="s">
        <v>22</v>
      </c>
      <c r="G77" t="s">
        <v>22</v>
      </c>
      <c r="H77" t="s">
        <v>22</v>
      </c>
      <c r="I77" t="s">
        <v>22</v>
      </c>
      <c r="J77">
        <v>26590</v>
      </c>
      <c r="K77">
        <v>34101</v>
      </c>
      <c r="L77">
        <v>38418</v>
      </c>
      <c r="M77">
        <v>38509</v>
      </c>
      <c r="N77">
        <v>41769</v>
      </c>
      <c r="O77">
        <v>42316</v>
      </c>
      <c r="P77">
        <v>45861</v>
      </c>
      <c r="Q77">
        <v>47003</v>
      </c>
      <c r="R77">
        <v>50718</v>
      </c>
      <c r="S77">
        <v>55236</v>
      </c>
      <c r="T77">
        <v>62387</v>
      </c>
      <c r="U77">
        <v>67891</v>
      </c>
      <c r="V77">
        <v>73511</v>
      </c>
      <c r="W77">
        <v>80597</v>
      </c>
      <c r="X77">
        <v>86046</v>
      </c>
    </row>
    <row r="78" spans="1:24" x14ac:dyDescent="0.2">
      <c r="A78" t="s">
        <v>247</v>
      </c>
      <c r="B78" t="s">
        <v>455</v>
      </c>
      <c r="C78" t="s">
        <v>22</v>
      </c>
      <c r="D78" t="s">
        <v>22</v>
      </c>
      <c r="E78" t="s">
        <v>22</v>
      </c>
      <c r="F78" t="s">
        <v>22</v>
      </c>
      <c r="G78" t="s">
        <v>22</v>
      </c>
      <c r="H78" t="s">
        <v>22</v>
      </c>
      <c r="I78" t="s">
        <v>22</v>
      </c>
      <c r="J78">
        <v>5256</v>
      </c>
      <c r="K78">
        <v>6593</v>
      </c>
      <c r="L78">
        <v>7689</v>
      </c>
      <c r="M78">
        <v>7796</v>
      </c>
      <c r="N78">
        <v>7982</v>
      </c>
      <c r="O78">
        <v>7728</v>
      </c>
      <c r="P78">
        <v>8400</v>
      </c>
      <c r="Q78">
        <v>9249</v>
      </c>
      <c r="R78">
        <v>9495</v>
      </c>
      <c r="S78">
        <v>9658</v>
      </c>
      <c r="T78">
        <v>10122</v>
      </c>
      <c r="U78">
        <v>11301</v>
      </c>
      <c r="V78">
        <v>11714</v>
      </c>
      <c r="W78">
        <v>13156</v>
      </c>
      <c r="X78">
        <v>14220</v>
      </c>
    </row>
    <row r="79" spans="1:24" x14ac:dyDescent="0.2">
      <c r="A79" t="s">
        <v>249</v>
      </c>
      <c r="B79" t="s">
        <v>456</v>
      </c>
      <c r="C79" t="s">
        <v>22</v>
      </c>
      <c r="D79" t="s">
        <v>22</v>
      </c>
      <c r="E79" t="s">
        <v>22</v>
      </c>
      <c r="F79" t="s">
        <v>22</v>
      </c>
      <c r="G79" t="s">
        <v>22</v>
      </c>
      <c r="H79" t="s">
        <v>22</v>
      </c>
      <c r="I79" t="s">
        <v>22</v>
      </c>
      <c r="J79">
        <v>717</v>
      </c>
      <c r="K79">
        <v>857</v>
      </c>
      <c r="L79">
        <v>1425</v>
      </c>
      <c r="M79">
        <v>1015</v>
      </c>
      <c r="N79">
        <v>1092</v>
      </c>
      <c r="O79">
        <v>1144</v>
      </c>
      <c r="P79">
        <v>1336</v>
      </c>
      <c r="Q79">
        <v>1404</v>
      </c>
      <c r="R79">
        <v>1726</v>
      </c>
      <c r="S79">
        <v>1942</v>
      </c>
      <c r="T79">
        <v>2200</v>
      </c>
      <c r="U79">
        <v>2490</v>
      </c>
      <c r="V79">
        <v>2604</v>
      </c>
      <c r="W79">
        <v>2569</v>
      </c>
      <c r="X79">
        <v>3370</v>
      </c>
    </row>
    <row r="80" spans="1:24" x14ac:dyDescent="0.2">
      <c r="A80" t="s">
        <v>251</v>
      </c>
      <c r="B80" t="s">
        <v>457</v>
      </c>
      <c r="C80" t="s">
        <v>22</v>
      </c>
      <c r="D80" t="s">
        <v>22</v>
      </c>
      <c r="E80">
        <v>12382</v>
      </c>
      <c r="F80">
        <v>13800</v>
      </c>
      <c r="G80">
        <v>13771</v>
      </c>
      <c r="H80">
        <v>15757</v>
      </c>
      <c r="I80">
        <v>18519</v>
      </c>
      <c r="J80">
        <v>20617</v>
      </c>
      <c r="K80">
        <v>26651</v>
      </c>
      <c r="L80">
        <v>29304</v>
      </c>
      <c r="M80">
        <v>29698</v>
      </c>
      <c r="N80">
        <v>32695</v>
      </c>
      <c r="O80">
        <v>33444</v>
      </c>
      <c r="P80">
        <v>36125</v>
      </c>
      <c r="Q80">
        <v>36350</v>
      </c>
      <c r="R80">
        <v>39496</v>
      </c>
      <c r="S80">
        <v>43636</v>
      </c>
      <c r="T80">
        <v>50065</v>
      </c>
      <c r="U80">
        <v>54100</v>
      </c>
      <c r="V80">
        <v>59193</v>
      </c>
      <c r="W80">
        <v>64872</v>
      </c>
      <c r="X80">
        <v>68456</v>
      </c>
    </row>
    <row r="81" spans="1:24" x14ac:dyDescent="0.2">
      <c r="A81" t="s">
        <v>253</v>
      </c>
      <c r="B81" t="s">
        <v>458</v>
      </c>
      <c r="C81" t="s">
        <v>22</v>
      </c>
      <c r="D81" t="s">
        <v>22</v>
      </c>
      <c r="E81" t="s">
        <v>22</v>
      </c>
      <c r="F81" t="s">
        <v>22</v>
      </c>
      <c r="G81" t="s">
        <v>22</v>
      </c>
      <c r="H81" t="s">
        <v>22</v>
      </c>
      <c r="I81" t="s">
        <v>22</v>
      </c>
      <c r="J81">
        <v>4614</v>
      </c>
      <c r="K81">
        <v>5291</v>
      </c>
      <c r="L81">
        <v>5574</v>
      </c>
      <c r="M81">
        <v>6093</v>
      </c>
      <c r="N81">
        <v>6887</v>
      </c>
      <c r="O81">
        <v>7529</v>
      </c>
      <c r="P81">
        <v>9002</v>
      </c>
      <c r="Q81">
        <v>10048</v>
      </c>
      <c r="R81">
        <v>12714</v>
      </c>
      <c r="S81">
        <v>14925</v>
      </c>
      <c r="T81">
        <v>16811</v>
      </c>
      <c r="U81">
        <v>17663</v>
      </c>
      <c r="V81">
        <v>19065</v>
      </c>
      <c r="W81">
        <v>21425</v>
      </c>
      <c r="X81">
        <v>21865</v>
      </c>
    </row>
    <row r="82" spans="1:24" x14ac:dyDescent="0.2">
      <c r="A82" t="s">
        <v>255</v>
      </c>
      <c r="B82" t="s">
        <v>459</v>
      </c>
      <c r="C82" t="s">
        <v>22</v>
      </c>
      <c r="D82" t="s">
        <v>22</v>
      </c>
      <c r="E82" t="s">
        <v>22</v>
      </c>
      <c r="F82" t="s">
        <v>22</v>
      </c>
      <c r="G82" t="s">
        <v>22</v>
      </c>
      <c r="H82" t="s">
        <v>22</v>
      </c>
      <c r="I82" t="s">
        <v>22</v>
      </c>
      <c r="J82">
        <v>3780</v>
      </c>
      <c r="K82">
        <v>4133</v>
      </c>
      <c r="L82">
        <v>4358</v>
      </c>
      <c r="M82">
        <v>4867</v>
      </c>
      <c r="N82">
        <v>5679</v>
      </c>
      <c r="O82">
        <v>6292</v>
      </c>
      <c r="P82">
        <v>7473</v>
      </c>
      <c r="Q82">
        <v>8575</v>
      </c>
      <c r="R82">
        <v>11147</v>
      </c>
      <c r="S82">
        <v>13140</v>
      </c>
      <c r="T82">
        <v>14316</v>
      </c>
      <c r="U82">
        <v>14524</v>
      </c>
      <c r="V82">
        <v>16397</v>
      </c>
      <c r="W82">
        <v>19266</v>
      </c>
      <c r="X82">
        <v>19656</v>
      </c>
    </row>
    <row r="83" spans="1:24" x14ac:dyDescent="0.2">
      <c r="A83" t="s">
        <v>257</v>
      </c>
      <c r="B83" t="s">
        <v>460</v>
      </c>
      <c r="C83" t="s">
        <v>22</v>
      </c>
      <c r="D83" t="s">
        <v>22</v>
      </c>
      <c r="E83" t="s">
        <v>22</v>
      </c>
      <c r="F83" t="s">
        <v>22</v>
      </c>
      <c r="G83" t="s">
        <v>22</v>
      </c>
      <c r="H83" t="s">
        <v>22</v>
      </c>
      <c r="I83" t="s">
        <v>22</v>
      </c>
      <c r="J83">
        <v>805</v>
      </c>
      <c r="K83">
        <v>1121</v>
      </c>
      <c r="L83">
        <v>1176</v>
      </c>
      <c r="M83">
        <v>1190</v>
      </c>
      <c r="N83">
        <v>1174</v>
      </c>
      <c r="O83">
        <v>1200</v>
      </c>
      <c r="P83">
        <v>1483</v>
      </c>
      <c r="Q83">
        <v>1426</v>
      </c>
      <c r="R83">
        <v>1522</v>
      </c>
      <c r="S83">
        <v>1729</v>
      </c>
      <c r="T83">
        <v>2433</v>
      </c>
      <c r="U83">
        <v>3001</v>
      </c>
      <c r="V83">
        <v>2571</v>
      </c>
      <c r="W83">
        <v>2088</v>
      </c>
      <c r="X83">
        <v>2158</v>
      </c>
    </row>
    <row r="84" spans="1:24" x14ac:dyDescent="0.2">
      <c r="A84" t="s">
        <v>259</v>
      </c>
      <c r="B84" t="s">
        <v>461</v>
      </c>
      <c r="C84" t="s">
        <v>22</v>
      </c>
      <c r="D84" t="s">
        <v>22</v>
      </c>
      <c r="E84" t="s">
        <v>22</v>
      </c>
      <c r="F84" t="s">
        <v>22</v>
      </c>
      <c r="G84" t="s">
        <v>22</v>
      </c>
      <c r="H84" t="s">
        <v>22</v>
      </c>
      <c r="I84" t="s">
        <v>22</v>
      </c>
      <c r="J84">
        <v>29</v>
      </c>
      <c r="K84">
        <v>38</v>
      </c>
      <c r="L84">
        <v>40</v>
      </c>
      <c r="M84">
        <v>36</v>
      </c>
      <c r="N84">
        <v>34</v>
      </c>
      <c r="O84">
        <v>38</v>
      </c>
      <c r="P84">
        <v>45</v>
      </c>
      <c r="Q84">
        <v>47</v>
      </c>
      <c r="R84">
        <v>45</v>
      </c>
      <c r="S84">
        <v>56</v>
      </c>
      <c r="T84">
        <v>62</v>
      </c>
      <c r="U84">
        <v>137</v>
      </c>
      <c r="V84">
        <v>97</v>
      </c>
      <c r="W84">
        <v>72</v>
      </c>
      <c r="X84">
        <v>51</v>
      </c>
    </row>
    <row r="85" spans="1:24" x14ac:dyDescent="0.2">
      <c r="A85" t="s">
        <v>261</v>
      </c>
      <c r="B85" t="s">
        <v>462</v>
      </c>
      <c r="C85">
        <v>14134</v>
      </c>
      <c r="D85">
        <v>13455</v>
      </c>
      <c r="E85">
        <v>15129</v>
      </c>
      <c r="F85">
        <v>16047</v>
      </c>
      <c r="G85">
        <v>16438</v>
      </c>
      <c r="H85">
        <v>18616</v>
      </c>
      <c r="I85">
        <v>19281</v>
      </c>
      <c r="J85">
        <v>21965</v>
      </c>
      <c r="K85">
        <v>24228</v>
      </c>
      <c r="L85">
        <v>28205</v>
      </c>
      <c r="M85">
        <v>30256</v>
      </c>
      <c r="N85">
        <v>28774</v>
      </c>
      <c r="O85">
        <v>32631</v>
      </c>
      <c r="P85">
        <v>35340</v>
      </c>
      <c r="Q85">
        <v>35001</v>
      </c>
      <c r="R85">
        <v>34626</v>
      </c>
      <c r="S85">
        <v>34698</v>
      </c>
      <c r="T85">
        <v>32964</v>
      </c>
      <c r="U85">
        <v>36167</v>
      </c>
      <c r="V85">
        <v>36107</v>
      </c>
      <c r="W85">
        <v>34104</v>
      </c>
      <c r="X85">
        <v>30410</v>
      </c>
    </row>
    <row r="86" spans="1:24" x14ac:dyDescent="0.2">
      <c r="A86" t="s">
        <v>263</v>
      </c>
      <c r="B86" t="s">
        <v>463</v>
      </c>
      <c r="C86" t="s">
        <v>22</v>
      </c>
      <c r="D86" t="s">
        <v>22</v>
      </c>
      <c r="E86" t="s">
        <v>22</v>
      </c>
      <c r="F86" t="s">
        <v>22</v>
      </c>
      <c r="G86" t="s">
        <v>22</v>
      </c>
      <c r="H86" t="s">
        <v>22</v>
      </c>
      <c r="I86" t="s">
        <v>22</v>
      </c>
      <c r="J86">
        <v>11234</v>
      </c>
      <c r="K86">
        <v>11477</v>
      </c>
      <c r="L86">
        <v>13620</v>
      </c>
      <c r="M86">
        <v>15626</v>
      </c>
      <c r="N86">
        <v>14314</v>
      </c>
      <c r="O86">
        <v>17325</v>
      </c>
      <c r="P86">
        <v>17686</v>
      </c>
      <c r="Q86">
        <v>16456</v>
      </c>
      <c r="R86">
        <v>15751</v>
      </c>
      <c r="S86">
        <v>14419</v>
      </c>
      <c r="T86">
        <v>13129</v>
      </c>
      <c r="U86">
        <v>14955</v>
      </c>
      <c r="V86">
        <v>14981</v>
      </c>
      <c r="W86">
        <v>12360</v>
      </c>
      <c r="X86">
        <v>10415</v>
      </c>
    </row>
    <row r="87" spans="1:24" x14ac:dyDescent="0.2">
      <c r="A87" t="s">
        <v>265</v>
      </c>
      <c r="B87" t="s">
        <v>464</v>
      </c>
      <c r="C87" t="s">
        <v>22</v>
      </c>
      <c r="D87" t="s">
        <v>22</v>
      </c>
      <c r="E87" t="s">
        <v>22</v>
      </c>
      <c r="F87" t="s">
        <v>22</v>
      </c>
      <c r="G87" t="s">
        <v>22</v>
      </c>
      <c r="H87" t="s">
        <v>22</v>
      </c>
      <c r="I87" t="s">
        <v>22</v>
      </c>
      <c r="J87">
        <v>969</v>
      </c>
      <c r="K87">
        <v>1179</v>
      </c>
      <c r="L87">
        <v>1441</v>
      </c>
      <c r="M87">
        <v>1332</v>
      </c>
      <c r="N87">
        <v>1067</v>
      </c>
      <c r="O87">
        <v>1104</v>
      </c>
      <c r="P87">
        <v>1243</v>
      </c>
      <c r="Q87">
        <v>1182</v>
      </c>
      <c r="R87">
        <v>1372</v>
      </c>
      <c r="S87">
        <v>1085</v>
      </c>
      <c r="T87">
        <v>721</v>
      </c>
      <c r="U87">
        <v>927</v>
      </c>
      <c r="V87">
        <v>845</v>
      </c>
      <c r="W87">
        <v>942</v>
      </c>
      <c r="X87">
        <v>816</v>
      </c>
    </row>
    <row r="88" spans="1:24" x14ac:dyDescent="0.2">
      <c r="A88" t="s">
        <v>267</v>
      </c>
      <c r="B88" t="s">
        <v>465</v>
      </c>
      <c r="C88" t="s">
        <v>22</v>
      </c>
      <c r="D88" t="s">
        <v>22</v>
      </c>
      <c r="E88" t="s">
        <v>22</v>
      </c>
      <c r="F88" t="s">
        <v>22</v>
      </c>
      <c r="G88" t="s">
        <v>22</v>
      </c>
      <c r="H88" t="s">
        <v>22</v>
      </c>
      <c r="I88" t="s">
        <v>22</v>
      </c>
      <c r="J88">
        <v>10072</v>
      </c>
      <c r="K88">
        <v>10090</v>
      </c>
      <c r="L88">
        <v>11837</v>
      </c>
      <c r="M88">
        <v>13932</v>
      </c>
      <c r="N88">
        <v>12945</v>
      </c>
      <c r="O88">
        <v>15929</v>
      </c>
      <c r="P88">
        <v>16068</v>
      </c>
      <c r="Q88">
        <v>14872</v>
      </c>
      <c r="R88">
        <v>13918</v>
      </c>
      <c r="S88">
        <v>12982</v>
      </c>
      <c r="T88">
        <v>12071</v>
      </c>
      <c r="U88">
        <v>13720</v>
      </c>
      <c r="V88">
        <v>13791</v>
      </c>
      <c r="W88">
        <v>11075</v>
      </c>
      <c r="X88">
        <v>9201</v>
      </c>
    </row>
    <row r="89" spans="1:24" x14ac:dyDescent="0.2">
      <c r="A89" t="s">
        <v>269</v>
      </c>
      <c r="B89" t="s">
        <v>466</v>
      </c>
      <c r="C89" t="s">
        <v>22</v>
      </c>
      <c r="D89" t="s">
        <v>22</v>
      </c>
      <c r="E89" t="s">
        <v>22</v>
      </c>
      <c r="F89" t="s">
        <v>22</v>
      </c>
      <c r="G89" t="s">
        <v>22</v>
      </c>
      <c r="H89" t="s">
        <v>22</v>
      </c>
      <c r="I89" t="s">
        <v>22</v>
      </c>
      <c r="J89">
        <v>193</v>
      </c>
      <c r="K89">
        <v>208</v>
      </c>
      <c r="L89">
        <v>342</v>
      </c>
      <c r="M89">
        <v>362</v>
      </c>
      <c r="N89">
        <v>302</v>
      </c>
      <c r="O89">
        <v>293</v>
      </c>
      <c r="P89">
        <v>375</v>
      </c>
      <c r="Q89">
        <v>402</v>
      </c>
      <c r="R89">
        <v>461</v>
      </c>
      <c r="S89">
        <v>352</v>
      </c>
      <c r="T89">
        <v>338</v>
      </c>
      <c r="U89">
        <v>308</v>
      </c>
      <c r="V89">
        <v>344</v>
      </c>
      <c r="W89">
        <v>344</v>
      </c>
      <c r="X89">
        <v>398</v>
      </c>
    </row>
    <row r="90" spans="1:24" x14ac:dyDescent="0.2">
      <c r="A90" t="s">
        <v>271</v>
      </c>
      <c r="B90" t="s">
        <v>467</v>
      </c>
      <c r="C90" t="s">
        <v>22</v>
      </c>
      <c r="D90" t="s">
        <v>22</v>
      </c>
      <c r="E90" t="s">
        <v>22</v>
      </c>
      <c r="F90" t="s">
        <v>22</v>
      </c>
      <c r="G90" t="s">
        <v>22</v>
      </c>
      <c r="H90" t="s">
        <v>22</v>
      </c>
      <c r="I90" t="s">
        <v>22</v>
      </c>
      <c r="J90">
        <v>1926</v>
      </c>
      <c r="K90">
        <v>2609</v>
      </c>
      <c r="L90">
        <v>3522</v>
      </c>
      <c r="M90">
        <v>3591</v>
      </c>
      <c r="N90">
        <v>3261</v>
      </c>
      <c r="O90">
        <v>3513</v>
      </c>
      <c r="P90">
        <v>3597</v>
      </c>
      <c r="Q90">
        <v>3890</v>
      </c>
      <c r="R90">
        <v>4199</v>
      </c>
      <c r="S90">
        <v>4756</v>
      </c>
      <c r="T90">
        <v>3682</v>
      </c>
      <c r="U90">
        <v>3215</v>
      </c>
      <c r="V90">
        <v>3239</v>
      </c>
      <c r="W90">
        <v>2664</v>
      </c>
      <c r="X90">
        <v>2377</v>
      </c>
    </row>
    <row r="91" spans="1:24" x14ac:dyDescent="0.2">
      <c r="A91" t="s">
        <v>273</v>
      </c>
      <c r="B91" t="s">
        <v>468</v>
      </c>
      <c r="C91" t="s">
        <v>22</v>
      </c>
      <c r="D91" t="s">
        <v>22</v>
      </c>
      <c r="E91" t="s">
        <v>22</v>
      </c>
      <c r="F91" t="s">
        <v>22</v>
      </c>
      <c r="G91" t="s">
        <v>22</v>
      </c>
      <c r="H91" t="s">
        <v>22</v>
      </c>
      <c r="I91" t="s">
        <v>22</v>
      </c>
      <c r="J91">
        <v>2</v>
      </c>
      <c r="K91">
        <v>4</v>
      </c>
      <c r="L91">
        <v>2</v>
      </c>
      <c r="M91">
        <v>2</v>
      </c>
      <c r="N91">
        <v>2</v>
      </c>
      <c r="O91">
        <v>11</v>
      </c>
      <c r="P91">
        <v>4</v>
      </c>
      <c r="Q91">
        <v>9</v>
      </c>
      <c r="R91">
        <v>11</v>
      </c>
      <c r="S91">
        <v>25</v>
      </c>
      <c r="T91">
        <v>3</v>
      </c>
      <c r="U91">
        <v>12</v>
      </c>
      <c r="V91">
        <v>8</v>
      </c>
      <c r="W91" t="s">
        <v>430</v>
      </c>
      <c r="X91">
        <v>18</v>
      </c>
    </row>
    <row r="92" spans="1:24" x14ac:dyDescent="0.2">
      <c r="A92" t="s">
        <v>275</v>
      </c>
      <c r="B92" t="s">
        <v>469</v>
      </c>
      <c r="C92" t="s">
        <v>22</v>
      </c>
      <c r="D92" t="s">
        <v>22</v>
      </c>
      <c r="E92" t="s">
        <v>22</v>
      </c>
      <c r="F92" t="s">
        <v>22</v>
      </c>
      <c r="G92" t="s">
        <v>22</v>
      </c>
      <c r="H92" t="s">
        <v>22</v>
      </c>
      <c r="I92" t="s">
        <v>22</v>
      </c>
      <c r="J92">
        <v>7</v>
      </c>
      <c r="K92">
        <v>7</v>
      </c>
      <c r="L92">
        <v>9</v>
      </c>
      <c r="M92">
        <v>10</v>
      </c>
      <c r="N92">
        <v>10</v>
      </c>
      <c r="O92">
        <v>8</v>
      </c>
      <c r="P92">
        <v>6</v>
      </c>
      <c r="Q92">
        <v>4</v>
      </c>
      <c r="R92">
        <v>4</v>
      </c>
      <c r="S92">
        <v>2</v>
      </c>
      <c r="T92">
        <v>2</v>
      </c>
      <c r="U92">
        <v>12</v>
      </c>
      <c r="V92">
        <v>14</v>
      </c>
      <c r="W92" t="s">
        <v>430</v>
      </c>
      <c r="X92">
        <v>26</v>
      </c>
    </row>
    <row r="93" spans="1:24" x14ac:dyDescent="0.2">
      <c r="A93" t="s">
        <v>277</v>
      </c>
      <c r="B93" t="s">
        <v>470</v>
      </c>
      <c r="C93" t="s">
        <v>22</v>
      </c>
      <c r="D93" t="s">
        <v>22</v>
      </c>
      <c r="E93" t="s">
        <v>22</v>
      </c>
      <c r="F93" t="s">
        <v>22</v>
      </c>
      <c r="G93" t="s">
        <v>22</v>
      </c>
      <c r="H93" t="s">
        <v>22</v>
      </c>
      <c r="I93" t="s">
        <v>22</v>
      </c>
      <c r="J93">
        <v>1917</v>
      </c>
      <c r="K93">
        <v>2598</v>
      </c>
      <c r="L93">
        <v>3511</v>
      </c>
      <c r="M93">
        <v>3580</v>
      </c>
      <c r="N93">
        <v>3249</v>
      </c>
      <c r="O93">
        <v>3494</v>
      </c>
      <c r="P93">
        <v>3586</v>
      </c>
      <c r="Q93">
        <v>3877</v>
      </c>
      <c r="R93">
        <v>4184</v>
      </c>
      <c r="S93">
        <v>4729</v>
      </c>
      <c r="T93">
        <v>3678</v>
      </c>
      <c r="U93">
        <v>3191</v>
      </c>
      <c r="V93">
        <v>3217</v>
      </c>
      <c r="W93">
        <v>2607</v>
      </c>
      <c r="X93">
        <v>2333</v>
      </c>
    </row>
    <row r="94" spans="1:24" x14ac:dyDescent="0.2">
      <c r="A94" t="s">
        <v>279</v>
      </c>
      <c r="B94" t="s">
        <v>471</v>
      </c>
      <c r="C94">
        <v>4918</v>
      </c>
      <c r="D94">
        <v>5192</v>
      </c>
      <c r="E94">
        <v>5883</v>
      </c>
      <c r="F94">
        <v>7552</v>
      </c>
      <c r="G94">
        <v>8062</v>
      </c>
      <c r="H94">
        <v>8634</v>
      </c>
      <c r="I94">
        <v>9555</v>
      </c>
      <c r="J94">
        <v>6183</v>
      </c>
      <c r="K94">
        <v>7173</v>
      </c>
      <c r="L94">
        <v>7883</v>
      </c>
      <c r="M94">
        <v>7890</v>
      </c>
      <c r="N94">
        <v>7512</v>
      </c>
      <c r="O94">
        <v>7683</v>
      </c>
      <c r="P94">
        <v>8431</v>
      </c>
      <c r="Q94">
        <v>8569</v>
      </c>
      <c r="R94">
        <v>7668</v>
      </c>
      <c r="S94">
        <v>7177</v>
      </c>
      <c r="T94">
        <v>7084</v>
      </c>
      <c r="U94">
        <v>7179</v>
      </c>
      <c r="V94">
        <v>6650</v>
      </c>
      <c r="W94">
        <v>6869</v>
      </c>
      <c r="X94">
        <v>6564</v>
      </c>
    </row>
    <row r="95" spans="1:24" x14ac:dyDescent="0.2">
      <c r="A95" t="s">
        <v>281</v>
      </c>
      <c r="B95" t="s">
        <v>472</v>
      </c>
      <c r="C95" t="s">
        <v>22</v>
      </c>
      <c r="D95" t="s">
        <v>22</v>
      </c>
      <c r="E95" t="s">
        <v>22</v>
      </c>
      <c r="F95" t="s">
        <v>22</v>
      </c>
      <c r="G95" t="s">
        <v>22</v>
      </c>
      <c r="H95" t="s">
        <v>22</v>
      </c>
      <c r="I95" t="s">
        <v>22</v>
      </c>
      <c r="J95">
        <v>782</v>
      </c>
      <c r="K95">
        <v>970</v>
      </c>
      <c r="L95">
        <v>946</v>
      </c>
      <c r="M95">
        <v>753</v>
      </c>
      <c r="N95">
        <v>895</v>
      </c>
      <c r="O95">
        <v>1137</v>
      </c>
      <c r="P95">
        <v>1321</v>
      </c>
      <c r="Q95">
        <v>1130</v>
      </c>
      <c r="R95">
        <v>1343</v>
      </c>
      <c r="S95">
        <v>1463</v>
      </c>
      <c r="T95">
        <v>1584</v>
      </c>
      <c r="U95">
        <v>2177</v>
      </c>
      <c r="V95">
        <v>2495</v>
      </c>
      <c r="W95">
        <v>2097</v>
      </c>
      <c r="X95">
        <v>1786</v>
      </c>
    </row>
    <row r="96" spans="1:24" x14ac:dyDescent="0.2">
      <c r="A96" t="s">
        <v>284</v>
      </c>
      <c r="B96" t="s">
        <v>473</v>
      </c>
      <c r="C96" t="s">
        <v>22</v>
      </c>
      <c r="D96" t="s">
        <v>22</v>
      </c>
      <c r="E96" t="s">
        <v>22</v>
      </c>
      <c r="F96" t="s">
        <v>22</v>
      </c>
      <c r="G96" t="s">
        <v>22</v>
      </c>
      <c r="H96" t="s">
        <v>22</v>
      </c>
      <c r="I96" t="s">
        <v>22</v>
      </c>
      <c r="J96">
        <v>1840</v>
      </c>
      <c r="K96">
        <v>1999</v>
      </c>
      <c r="L96">
        <v>2234</v>
      </c>
      <c r="M96">
        <v>2396</v>
      </c>
      <c r="N96">
        <v>2792</v>
      </c>
      <c r="O96">
        <v>2973</v>
      </c>
      <c r="P96">
        <v>4306</v>
      </c>
      <c r="Q96">
        <v>4956</v>
      </c>
      <c r="R96">
        <v>5665</v>
      </c>
      <c r="S96">
        <v>6882</v>
      </c>
      <c r="T96">
        <v>7484</v>
      </c>
      <c r="U96">
        <v>8641</v>
      </c>
      <c r="V96">
        <v>8743</v>
      </c>
      <c r="W96">
        <v>10114</v>
      </c>
      <c r="X96">
        <v>9269</v>
      </c>
    </row>
    <row r="97" spans="1:24" x14ac:dyDescent="0.2">
      <c r="A97" t="s">
        <v>286</v>
      </c>
      <c r="B97" t="s">
        <v>474</v>
      </c>
      <c r="C97">
        <v>9007</v>
      </c>
      <c r="D97">
        <v>9351</v>
      </c>
      <c r="E97">
        <v>9631</v>
      </c>
      <c r="F97">
        <v>10089</v>
      </c>
      <c r="G97">
        <v>10522</v>
      </c>
      <c r="H97">
        <v>11409</v>
      </c>
      <c r="I97">
        <v>11114</v>
      </c>
      <c r="J97">
        <v>14532</v>
      </c>
      <c r="K97">
        <v>16265</v>
      </c>
      <c r="L97">
        <v>16080</v>
      </c>
      <c r="M97">
        <v>16926</v>
      </c>
      <c r="N97">
        <v>17612</v>
      </c>
      <c r="O97">
        <v>19538</v>
      </c>
      <c r="P97">
        <v>21098</v>
      </c>
      <c r="Q97">
        <v>20888</v>
      </c>
      <c r="R97">
        <v>22551</v>
      </c>
      <c r="S97">
        <v>24220</v>
      </c>
      <c r="T97">
        <v>23626</v>
      </c>
      <c r="U97">
        <v>25664</v>
      </c>
      <c r="V97">
        <v>22715</v>
      </c>
      <c r="W97">
        <v>22193</v>
      </c>
      <c r="X97">
        <v>20442</v>
      </c>
    </row>
    <row r="98" spans="1:24" x14ac:dyDescent="0.2">
      <c r="A98" t="s">
        <v>288</v>
      </c>
      <c r="B98" t="s">
        <v>475</v>
      </c>
      <c r="C98" t="s">
        <v>22</v>
      </c>
      <c r="D98" t="s">
        <v>22</v>
      </c>
      <c r="E98" t="s">
        <v>22</v>
      </c>
      <c r="F98" t="s">
        <v>22</v>
      </c>
      <c r="G98" t="s">
        <v>22</v>
      </c>
      <c r="H98" t="s">
        <v>22</v>
      </c>
      <c r="I98" t="s">
        <v>22</v>
      </c>
      <c r="J98">
        <v>12654</v>
      </c>
      <c r="K98">
        <v>14259</v>
      </c>
      <c r="L98">
        <v>13680</v>
      </c>
      <c r="M98">
        <v>14295</v>
      </c>
      <c r="N98">
        <v>14430</v>
      </c>
      <c r="O98">
        <v>16301</v>
      </c>
      <c r="P98">
        <v>17385</v>
      </c>
      <c r="Q98">
        <v>17149</v>
      </c>
      <c r="R98">
        <v>18341</v>
      </c>
      <c r="S98">
        <v>19891</v>
      </c>
      <c r="T98">
        <v>19025</v>
      </c>
      <c r="U98">
        <v>21500</v>
      </c>
      <c r="V98">
        <v>19160</v>
      </c>
      <c r="W98">
        <v>17871</v>
      </c>
      <c r="X98">
        <v>14213</v>
      </c>
    </row>
    <row r="99" spans="1:24" x14ac:dyDescent="0.2">
      <c r="A99" t="s">
        <v>290</v>
      </c>
      <c r="B99" t="s">
        <v>476</v>
      </c>
      <c r="C99" t="s">
        <v>22</v>
      </c>
      <c r="D99" t="s">
        <v>22</v>
      </c>
      <c r="E99" t="s">
        <v>22</v>
      </c>
      <c r="F99" t="s">
        <v>22</v>
      </c>
      <c r="G99" t="s">
        <v>22</v>
      </c>
      <c r="H99" t="s">
        <v>22</v>
      </c>
      <c r="I99" t="s">
        <v>22</v>
      </c>
      <c r="J99">
        <v>211</v>
      </c>
      <c r="K99">
        <v>280</v>
      </c>
      <c r="L99">
        <v>311</v>
      </c>
      <c r="M99">
        <v>306</v>
      </c>
      <c r="N99">
        <v>347</v>
      </c>
      <c r="O99">
        <v>428</v>
      </c>
      <c r="P99">
        <v>515</v>
      </c>
      <c r="Q99">
        <v>552</v>
      </c>
      <c r="R99">
        <v>601</v>
      </c>
      <c r="S99">
        <v>668</v>
      </c>
      <c r="T99">
        <v>608</v>
      </c>
      <c r="U99">
        <v>736</v>
      </c>
      <c r="V99">
        <v>752</v>
      </c>
      <c r="W99" t="s">
        <v>430</v>
      </c>
      <c r="X99" t="s">
        <v>430</v>
      </c>
    </row>
    <row r="100" spans="1:24" x14ac:dyDescent="0.2">
      <c r="A100" t="s">
        <v>292</v>
      </c>
      <c r="B100" t="s">
        <v>477</v>
      </c>
      <c r="C100" t="s">
        <v>22</v>
      </c>
      <c r="D100" t="s">
        <v>22</v>
      </c>
      <c r="E100" t="s">
        <v>22</v>
      </c>
      <c r="F100" t="s">
        <v>22</v>
      </c>
      <c r="G100" t="s">
        <v>22</v>
      </c>
      <c r="H100" t="s">
        <v>22</v>
      </c>
      <c r="I100" t="s">
        <v>22</v>
      </c>
      <c r="J100">
        <v>12443</v>
      </c>
      <c r="K100">
        <v>13980</v>
      </c>
      <c r="L100">
        <v>13369</v>
      </c>
      <c r="M100">
        <v>13989</v>
      </c>
      <c r="N100">
        <v>14083</v>
      </c>
      <c r="O100">
        <v>15873</v>
      </c>
      <c r="P100">
        <v>16870</v>
      </c>
      <c r="Q100">
        <v>16596</v>
      </c>
      <c r="R100">
        <v>17738</v>
      </c>
      <c r="S100">
        <v>19220</v>
      </c>
      <c r="T100">
        <v>18413</v>
      </c>
      <c r="U100">
        <v>20741</v>
      </c>
      <c r="V100">
        <v>18402</v>
      </c>
      <c r="W100" t="s">
        <v>430</v>
      </c>
      <c r="X100" t="s">
        <v>430</v>
      </c>
    </row>
    <row r="101" spans="1:24" x14ac:dyDescent="0.2">
      <c r="A101" t="s">
        <v>294</v>
      </c>
      <c r="B101" t="s">
        <v>429</v>
      </c>
      <c r="C101" t="s">
        <v>22</v>
      </c>
      <c r="D101" t="s">
        <v>22</v>
      </c>
      <c r="E101" t="s">
        <v>22</v>
      </c>
      <c r="F101" t="s">
        <v>22</v>
      </c>
      <c r="G101" t="s">
        <v>22</v>
      </c>
      <c r="H101" t="s">
        <v>22</v>
      </c>
      <c r="I101" t="s">
        <v>22</v>
      </c>
      <c r="J101">
        <v>11432</v>
      </c>
      <c r="K101">
        <v>12899</v>
      </c>
      <c r="L101">
        <v>12267</v>
      </c>
      <c r="M101">
        <v>12863</v>
      </c>
      <c r="N101">
        <v>12884</v>
      </c>
      <c r="O101">
        <v>14658</v>
      </c>
      <c r="P101">
        <v>15586</v>
      </c>
      <c r="Q101">
        <v>15460</v>
      </c>
      <c r="R101">
        <v>16216</v>
      </c>
      <c r="S101">
        <v>17707</v>
      </c>
      <c r="T101">
        <v>16497</v>
      </c>
      <c r="U101">
        <v>18553</v>
      </c>
      <c r="V101">
        <v>16084</v>
      </c>
      <c r="W101">
        <v>15033</v>
      </c>
      <c r="X101" t="s">
        <v>430</v>
      </c>
    </row>
    <row r="102" spans="1:24" x14ac:dyDescent="0.2">
      <c r="A102" t="s">
        <v>295</v>
      </c>
      <c r="B102" t="s">
        <v>431</v>
      </c>
      <c r="C102" t="s">
        <v>22</v>
      </c>
      <c r="D102" t="s">
        <v>22</v>
      </c>
      <c r="E102" t="s">
        <v>22</v>
      </c>
      <c r="F102" t="s">
        <v>22</v>
      </c>
      <c r="G102" t="s">
        <v>22</v>
      </c>
      <c r="H102" t="s">
        <v>22</v>
      </c>
      <c r="I102" t="s">
        <v>22</v>
      </c>
      <c r="J102">
        <v>1011</v>
      </c>
      <c r="K102">
        <v>1081</v>
      </c>
      <c r="L102">
        <v>1102</v>
      </c>
      <c r="M102">
        <v>1126</v>
      </c>
      <c r="N102">
        <v>1199</v>
      </c>
      <c r="O102">
        <v>1215</v>
      </c>
      <c r="P102">
        <v>1284</v>
      </c>
      <c r="Q102">
        <v>1136</v>
      </c>
      <c r="R102">
        <v>1522</v>
      </c>
      <c r="S102">
        <v>1513</v>
      </c>
      <c r="T102">
        <v>1916</v>
      </c>
      <c r="U102">
        <v>2188</v>
      </c>
      <c r="V102">
        <v>2319</v>
      </c>
      <c r="W102" t="s">
        <v>430</v>
      </c>
      <c r="X102" t="s">
        <v>430</v>
      </c>
    </row>
    <row r="103" spans="1:24" x14ac:dyDescent="0.2">
      <c r="A103" t="s">
        <v>296</v>
      </c>
      <c r="B103" t="s">
        <v>478</v>
      </c>
      <c r="C103" t="s">
        <v>22</v>
      </c>
      <c r="D103" t="s">
        <v>22</v>
      </c>
      <c r="E103" t="s">
        <v>22</v>
      </c>
      <c r="F103" t="s">
        <v>22</v>
      </c>
      <c r="G103" t="s">
        <v>22</v>
      </c>
      <c r="H103" t="s">
        <v>22</v>
      </c>
      <c r="I103" t="s">
        <v>22</v>
      </c>
      <c r="J103" t="s">
        <v>283</v>
      </c>
      <c r="K103" t="s">
        <v>283</v>
      </c>
      <c r="L103" t="s">
        <v>283</v>
      </c>
      <c r="M103" t="s">
        <v>283</v>
      </c>
      <c r="N103" t="s">
        <v>283</v>
      </c>
      <c r="O103" t="s">
        <v>283</v>
      </c>
      <c r="P103">
        <v>1</v>
      </c>
      <c r="Q103">
        <v>1</v>
      </c>
      <c r="R103">
        <v>2</v>
      </c>
      <c r="S103">
        <v>3</v>
      </c>
      <c r="T103">
        <v>4</v>
      </c>
      <c r="U103">
        <v>23</v>
      </c>
      <c r="V103">
        <v>5</v>
      </c>
      <c r="W103">
        <v>6</v>
      </c>
      <c r="X103">
        <v>9</v>
      </c>
    </row>
    <row r="104" spans="1:24" x14ac:dyDescent="0.2">
      <c r="A104" t="s">
        <v>298</v>
      </c>
      <c r="B104" t="s">
        <v>429</v>
      </c>
      <c r="C104" t="s">
        <v>22</v>
      </c>
      <c r="D104" t="s">
        <v>22</v>
      </c>
      <c r="E104" t="s">
        <v>22</v>
      </c>
      <c r="F104" t="s">
        <v>22</v>
      </c>
      <c r="G104" t="s">
        <v>22</v>
      </c>
      <c r="H104" t="s">
        <v>22</v>
      </c>
      <c r="I104" t="s">
        <v>22</v>
      </c>
      <c r="J104">
        <v>0</v>
      </c>
      <c r="K104">
        <v>0</v>
      </c>
      <c r="L104">
        <v>0</v>
      </c>
      <c r="M104">
        <v>0</v>
      </c>
      <c r="N104">
        <v>0</v>
      </c>
      <c r="O104">
        <v>0</v>
      </c>
      <c r="P104" t="s">
        <v>283</v>
      </c>
      <c r="Q104">
        <v>1</v>
      </c>
      <c r="R104">
        <v>1</v>
      </c>
      <c r="S104">
        <v>2</v>
      </c>
      <c r="T104">
        <v>2</v>
      </c>
      <c r="U104" t="s">
        <v>430</v>
      </c>
      <c r="V104">
        <v>4</v>
      </c>
      <c r="W104">
        <v>4</v>
      </c>
      <c r="X104" t="s">
        <v>430</v>
      </c>
    </row>
    <row r="105" spans="1:24" x14ac:dyDescent="0.2">
      <c r="A105" t="s">
        <v>299</v>
      </c>
      <c r="B105" t="s">
        <v>431</v>
      </c>
      <c r="C105" t="s">
        <v>22</v>
      </c>
      <c r="D105" t="s">
        <v>22</v>
      </c>
      <c r="E105" t="s">
        <v>22</v>
      </c>
      <c r="F105" t="s">
        <v>22</v>
      </c>
      <c r="G105" t="s">
        <v>22</v>
      </c>
      <c r="H105" t="s">
        <v>22</v>
      </c>
      <c r="I105" t="s">
        <v>22</v>
      </c>
      <c r="J105" t="s">
        <v>283</v>
      </c>
      <c r="K105" t="s">
        <v>283</v>
      </c>
      <c r="L105" t="s">
        <v>283</v>
      </c>
      <c r="M105" t="s">
        <v>283</v>
      </c>
      <c r="N105" t="s">
        <v>283</v>
      </c>
      <c r="O105" t="s">
        <v>283</v>
      </c>
      <c r="P105" t="s">
        <v>283</v>
      </c>
      <c r="Q105">
        <v>1</v>
      </c>
      <c r="R105">
        <v>1</v>
      </c>
      <c r="S105">
        <v>2</v>
      </c>
      <c r="T105">
        <v>2</v>
      </c>
      <c r="U105" t="s">
        <v>430</v>
      </c>
      <c r="V105">
        <v>2</v>
      </c>
      <c r="W105">
        <v>2</v>
      </c>
      <c r="X105" t="s">
        <v>430</v>
      </c>
    </row>
    <row r="106" spans="1:24" x14ac:dyDescent="0.2">
      <c r="A106" t="s">
        <v>300</v>
      </c>
      <c r="B106" t="s">
        <v>479</v>
      </c>
      <c r="C106" t="s">
        <v>22</v>
      </c>
      <c r="D106" t="s">
        <v>22</v>
      </c>
      <c r="E106" t="s">
        <v>22</v>
      </c>
      <c r="F106" t="s">
        <v>22</v>
      </c>
      <c r="G106" t="s">
        <v>22</v>
      </c>
      <c r="H106" t="s">
        <v>22</v>
      </c>
      <c r="I106" t="s">
        <v>22</v>
      </c>
      <c r="J106">
        <v>431</v>
      </c>
      <c r="K106">
        <v>639</v>
      </c>
      <c r="L106">
        <v>753</v>
      </c>
      <c r="M106">
        <v>748</v>
      </c>
      <c r="N106">
        <v>1010</v>
      </c>
      <c r="O106">
        <v>819</v>
      </c>
      <c r="P106">
        <v>929</v>
      </c>
      <c r="Q106">
        <v>713</v>
      </c>
      <c r="R106">
        <v>812</v>
      </c>
      <c r="S106">
        <v>797</v>
      </c>
      <c r="T106">
        <v>763</v>
      </c>
      <c r="U106">
        <v>711</v>
      </c>
      <c r="V106">
        <v>595</v>
      </c>
      <c r="W106">
        <v>659</v>
      </c>
      <c r="X106">
        <v>465</v>
      </c>
    </row>
    <row r="107" spans="1:24" x14ac:dyDescent="0.2">
      <c r="A107" t="s">
        <v>301</v>
      </c>
      <c r="B107" t="s">
        <v>480</v>
      </c>
      <c r="C107" t="s">
        <v>22</v>
      </c>
      <c r="D107" t="s">
        <v>22</v>
      </c>
      <c r="E107" t="s">
        <v>22</v>
      </c>
      <c r="F107" t="s">
        <v>22</v>
      </c>
      <c r="G107" t="s">
        <v>22</v>
      </c>
      <c r="H107" t="s">
        <v>22</v>
      </c>
      <c r="I107" t="s">
        <v>22</v>
      </c>
      <c r="J107">
        <v>1446</v>
      </c>
      <c r="K107">
        <v>1367</v>
      </c>
      <c r="L107">
        <v>1647</v>
      </c>
      <c r="M107">
        <v>1883</v>
      </c>
      <c r="N107">
        <v>2173</v>
      </c>
      <c r="O107">
        <v>2417</v>
      </c>
      <c r="P107">
        <v>2784</v>
      </c>
      <c r="Q107">
        <v>3026</v>
      </c>
      <c r="R107">
        <v>3399</v>
      </c>
      <c r="S107">
        <v>3532</v>
      </c>
      <c r="T107">
        <v>3837</v>
      </c>
      <c r="U107">
        <v>3454</v>
      </c>
      <c r="V107">
        <v>2960</v>
      </c>
      <c r="W107">
        <v>3662</v>
      </c>
      <c r="X107">
        <v>5764</v>
      </c>
    </row>
    <row r="108" spans="1:24" x14ac:dyDescent="0.2">
      <c r="A108" t="s">
        <v>302</v>
      </c>
      <c r="B108" t="s">
        <v>481</v>
      </c>
      <c r="C108" t="s">
        <v>22</v>
      </c>
      <c r="D108" t="s">
        <v>22</v>
      </c>
      <c r="E108" t="s">
        <v>22</v>
      </c>
      <c r="F108" t="s">
        <v>22</v>
      </c>
      <c r="G108" t="s">
        <v>22</v>
      </c>
      <c r="H108" t="s">
        <v>22</v>
      </c>
      <c r="I108" t="s">
        <v>22</v>
      </c>
      <c r="J108">
        <v>162</v>
      </c>
      <c r="K108">
        <v>203</v>
      </c>
      <c r="L108">
        <v>182</v>
      </c>
      <c r="M108">
        <v>180</v>
      </c>
      <c r="N108">
        <v>150</v>
      </c>
      <c r="O108">
        <v>129</v>
      </c>
      <c r="P108">
        <v>310</v>
      </c>
      <c r="Q108">
        <v>573</v>
      </c>
      <c r="R108">
        <v>817</v>
      </c>
      <c r="S108">
        <v>1005</v>
      </c>
      <c r="T108" t="s">
        <v>430</v>
      </c>
      <c r="U108" t="s">
        <v>430</v>
      </c>
      <c r="V108" t="s">
        <v>430</v>
      </c>
      <c r="W108" t="s">
        <v>430</v>
      </c>
      <c r="X108">
        <v>1339</v>
      </c>
    </row>
    <row r="109" spans="1:24" x14ac:dyDescent="0.2">
      <c r="A109" t="s">
        <v>304</v>
      </c>
      <c r="B109" t="s">
        <v>482</v>
      </c>
      <c r="C109" t="s">
        <v>22</v>
      </c>
      <c r="D109" t="s">
        <v>22</v>
      </c>
      <c r="E109" t="s">
        <v>22</v>
      </c>
      <c r="F109" t="s">
        <v>22</v>
      </c>
      <c r="G109" t="s">
        <v>22</v>
      </c>
      <c r="H109" t="s">
        <v>22</v>
      </c>
      <c r="I109" t="s">
        <v>22</v>
      </c>
      <c r="J109">
        <v>1284</v>
      </c>
      <c r="K109">
        <v>1162</v>
      </c>
      <c r="L109">
        <v>1465</v>
      </c>
      <c r="M109">
        <v>1703</v>
      </c>
      <c r="N109">
        <v>2022</v>
      </c>
      <c r="O109">
        <v>2288</v>
      </c>
      <c r="P109">
        <v>2471</v>
      </c>
      <c r="Q109">
        <v>2447</v>
      </c>
      <c r="R109">
        <v>2574</v>
      </c>
      <c r="S109">
        <v>2511</v>
      </c>
      <c r="T109">
        <v>2627</v>
      </c>
      <c r="U109">
        <v>2444</v>
      </c>
      <c r="V109">
        <v>1965</v>
      </c>
      <c r="W109">
        <v>2287</v>
      </c>
      <c r="X109" t="s">
        <v>430</v>
      </c>
    </row>
    <row r="110" spans="1:24" x14ac:dyDescent="0.2">
      <c r="A110" t="s">
        <v>305</v>
      </c>
      <c r="B110" t="s">
        <v>483</v>
      </c>
      <c r="C110" t="s">
        <v>22</v>
      </c>
      <c r="D110" t="s">
        <v>22</v>
      </c>
      <c r="E110" t="s">
        <v>22</v>
      </c>
      <c r="F110" t="s">
        <v>22</v>
      </c>
      <c r="G110" t="s">
        <v>22</v>
      </c>
      <c r="H110" t="s">
        <v>22</v>
      </c>
      <c r="I110" t="s">
        <v>22</v>
      </c>
      <c r="J110">
        <v>1</v>
      </c>
      <c r="K110">
        <v>1</v>
      </c>
      <c r="L110" t="s">
        <v>283</v>
      </c>
      <c r="M110" t="s">
        <v>283</v>
      </c>
      <c r="N110">
        <v>1</v>
      </c>
      <c r="O110">
        <v>1</v>
      </c>
      <c r="P110">
        <v>2</v>
      </c>
      <c r="Q110">
        <v>6</v>
      </c>
      <c r="R110">
        <v>8</v>
      </c>
      <c r="S110">
        <v>16</v>
      </c>
      <c r="T110" t="s">
        <v>430</v>
      </c>
      <c r="U110" t="s">
        <v>430</v>
      </c>
      <c r="V110" t="s">
        <v>430</v>
      </c>
      <c r="W110" t="s">
        <v>430</v>
      </c>
      <c r="X110" t="s">
        <v>430</v>
      </c>
    </row>
    <row r="111" spans="1:24" x14ac:dyDescent="0.2">
      <c r="A111" t="s">
        <v>306</v>
      </c>
      <c r="B111" t="s">
        <v>484</v>
      </c>
      <c r="C111">
        <v>8218</v>
      </c>
      <c r="D111">
        <v>9156</v>
      </c>
      <c r="E111">
        <v>8191</v>
      </c>
      <c r="F111">
        <v>7653</v>
      </c>
      <c r="G111">
        <v>9033</v>
      </c>
      <c r="H111">
        <v>11985</v>
      </c>
      <c r="I111">
        <v>15582</v>
      </c>
      <c r="J111">
        <v>19222</v>
      </c>
      <c r="K111">
        <v>20921</v>
      </c>
      <c r="L111">
        <v>19084</v>
      </c>
      <c r="M111">
        <v>20538</v>
      </c>
      <c r="N111">
        <v>19210</v>
      </c>
      <c r="O111">
        <v>21470</v>
      </c>
      <c r="P111">
        <v>22148</v>
      </c>
      <c r="Q111">
        <v>21852</v>
      </c>
      <c r="R111">
        <v>19693</v>
      </c>
      <c r="S111">
        <v>20087</v>
      </c>
      <c r="T111">
        <v>18777</v>
      </c>
      <c r="U111">
        <v>19924</v>
      </c>
      <c r="V111">
        <v>22131</v>
      </c>
      <c r="W111">
        <v>22453</v>
      </c>
      <c r="X111">
        <v>21642</v>
      </c>
    </row>
    <row r="112" spans="1:24" x14ac:dyDescent="0.2">
      <c r="A112" t="s">
        <v>307</v>
      </c>
      <c r="B112" s="75" t="s">
        <v>74</v>
      </c>
      <c r="C112">
        <v>196742</v>
      </c>
      <c r="D112">
        <v>220927</v>
      </c>
      <c r="E112">
        <v>222039</v>
      </c>
      <c r="F112">
        <v>233480</v>
      </c>
      <c r="G112">
        <v>252340</v>
      </c>
      <c r="H112">
        <v>290609</v>
      </c>
      <c r="I112">
        <v>312225</v>
      </c>
      <c r="J112">
        <v>349329</v>
      </c>
      <c r="K112">
        <v>385464</v>
      </c>
      <c r="L112">
        <v>420650</v>
      </c>
      <c r="M112">
        <v>407538</v>
      </c>
      <c r="N112">
        <v>436456</v>
      </c>
      <c r="O112">
        <v>458188</v>
      </c>
      <c r="P112">
        <v>469610</v>
      </c>
      <c r="Q112">
        <v>465736</v>
      </c>
      <c r="R112">
        <v>491086</v>
      </c>
      <c r="S112">
        <v>498213</v>
      </c>
      <c r="T112">
        <v>512617</v>
      </c>
      <c r="U112">
        <v>547172</v>
      </c>
      <c r="V112">
        <v>563926</v>
      </c>
      <c r="W112">
        <v>591121</v>
      </c>
      <c r="X112">
        <v>460301</v>
      </c>
    </row>
    <row r="113" spans="1:24" x14ac:dyDescent="0.2">
      <c r="A113" t="s">
        <v>308</v>
      </c>
      <c r="B113" t="s">
        <v>385</v>
      </c>
      <c r="C113" t="s">
        <v>22</v>
      </c>
      <c r="D113" t="s">
        <v>22</v>
      </c>
      <c r="E113" t="s">
        <v>22</v>
      </c>
      <c r="F113" t="s">
        <v>22</v>
      </c>
      <c r="G113" t="s">
        <v>22</v>
      </c>
      <c r="H113" t="s">
        <v>22</v>
      </c>
      <c r="I113" t="s">
        <v>22</v>
      </c>
      <c r="J113" t="s">
        <v>22</v>
      </c>
      <c r="K113" t="s">
        <v>22</v>
      </c>
      <c r="L113" t="s">
        <v>22</v>
      </c>
      <c r="M113" t="s">
        <v>22</v>
      </c>
      <c r="N113" t="s">
        <v>22</v>
      </c>
      <c r="O113" t="s">
        <v>22</v>
      </c>
      <c r="P113" t="s">
        <v>22</v>
      </c>
      <c r="Q113" t="s">
        <v>22</v>
      </c>
      <c r="R113" t="s">
        <v>22</v>
      </c>
      <c r="S113" t="s">
        <v>22</v>
      </c>
      <c r="T113" t="s">
        <v>22</v>
      </c>
      <c r="U113" t="s">
        <v>22</v>
      </c>
      <c r="V113" t="s">
        <v>22</v>
      </c>
      <c r="W113" t="s">
        <v>22</v>
      </c>
      <c r="X113" t="s">
        <v>22</v>
      </c>
    </row>
    <row r="114" spans="1:24" x14ac:dyDescent="0.2">
      <c r="A114" t="s">
        <v>309</v>
      </c>
      <c r="B114" t="s">
        <v>386</v>
      </c>
      <c r="C114">
        <v>1193</v>
      </c>
      <c r="D114">
        <v>2316</v>
      </c>
      <c r="E114">
        <v>1821</v>
      </c>
      <c r="F114">
        <v>2016</v>
      </c>
      <c r="G114">
        <v>2043</v>
      </c>
      <c r="H114">
        <v>2181</v>
      </c>
      <c r="I114">
        <v>2730</v>
      </c>
      <c r="J114">
        <v>4091</v>
      </c>
      <c r="K114">
        <v>4590</v>
      </c>
      <c r="L114">
        <v>5128</v>
      </c>
      <c r="M114">
        <v>5257</v>
      </c>
      <c r="N114">
        <v>5857</v>
      </c>
      <c r="O114">
        <v>7168</v>
      </c>
      <c r="P114">
        <v>7078</v>
      </c>
      <c r="Q114">
        <v>6674</v>
      </c>
      <c r="R114">
        <v>6732</v>
      </c>
      <c r="S114">
        <v>8084</v>
      </c>
      <c r="T114">
        <v>7595</v>
      </c>
      <c r="U114">
        <v>6796</v>
      </c>
      <c r="V114">
        <v>7354</v>
      </c>
      <c r="W114">
        <v>8866</v>
      </c>
      <c r="X114">
        <v>6090</v>
      </c>
    </row>
    <row r="115" spans="1:24" x14ac:dyDescent="0.2">
      <c r="A115" t="s">
        <v>311</v>
      </c>
      <c r="B115" t="s">
        <v>387</v>
      </c>
      <c r="C115">
        <v>49892</v>
      </c>
      <c r="D115">
        <v>58526</v>
      </c>
      <c r="E115">
        <v>56571</v>
      </c>
      <c r="F115">
        <v>55398</v>
      </c>
      <c r="G115">
        <v>61084</v>
      </c>
      <c r="H115">
        <v>71954</v>
      </c>
      <c r="I115">
        <v>78796</v>
      </c>
      <c r="J115">
        <v>82348</v>
      </c>
      <c r="K115">
        <v>86097</v>
      </c>
      <c r="L115">
        <v>92837</v>
      </c>
      <c r="M115">
        <v>75784</v>
      </c>
      <c r="N115">
        <v>88394</v>
      </c>
      <c r="O115">
        <v>95027</v>
      </c>
      <c r="P115">
        <v>99323</v>
      </c>
      <c r="Q115">
        <v>94434</v>
      </c>
      <c r="R115">
        <v>99810</v>
      </c>
      <c r="S115">
        <v>99557</v>
      </c>
      <c r="T115">
        <v>92391</v>
      </c>
      <c r="U115">
        <v>96515</v>
      </c>
      <c r="V115">
        <v>110441</v>
      </c>
      <c r="W115">
        <v>112798</v>
      </c>
      <c r="X115">
        <v>72411</v>
      </c>
    </row>
    <row r="116" spans="1:24" x14ac:dyDescent="0.2">
      <c r="A116" t="s">
        <v>314</v>
      </c>
      <c r="B116" t="s">
        <v>388</v>
      </c>
      <c r="C116">
        <v>17405</v>
      </c>
      <c r="D116">
        <v>21787</v>
      </c>
      <c r="E116">
        <v>20824</v>
      </c>
      <c r="F116">
        <v>20100</v>
      </c>
      <c r="G116">
        <v>25566</v>
      </c>
      <c r="H116">
        <v>31710</v>
      </c>
      <c r="I116">
        <v>35687</v>
      </c>
      <c r="J116">
        <v>35996</v>
      </c>
      <c r="K116">
        <v>34760</v>
      </c>
      <c r="L116">
        <v>35790</v>
      </c>
      <c r="M116">
        <v>23790</v>
      </c>
      <c r="N116">
        <v>28022</v>
      </c>
      <c r="O116">
        <v>27782</v>
      </c>
      <c r="P116">
        <v>29237</v>
      </c>
      <c r="Q116">
        <v>29166</v>
      </c>
      <c r="R116">
        <v>30455</v>
      </c>
      <c r="S116">
        <v>32698</v>
      </c>
      <c r="T116">
        <v>30576</v>
      </c>
      <c r="U116">
        <v>31362</v>
      </c>
      <c r="V116">
        <v>33292</v>
      </c>
      <c r="W116">
        <v>32663</v>
      </c>
      <c r="X116">
        <v>34158</v>
      </c>
    </row>
    <row r="117" spans="1:24" x14ac:dyDescent="0.2">
      <c r="A117" t="s">
        <v>319</v>
      </c>
      <c r="B117" t="s">
        <v>389</v>
      </c>
      <c r="C117">
        <v>15760</v>
      </c>
      <c r="D117">
        <v>20100</v>
      </c>
      <c r="E117">
        <v>19425</v>
      </c>
      <c r="F117">
        <v>18651</v>
      </c>
      <c r="G117">
        <v>24193</v>
      </c>
      <c r="H117">
        <v>30373</v>
      </c>
      <c r="I117">
        <v>34311</v>
      </c>
      <c r="J117">
        <v>34274</v>
      </c>
      <c r="K117">
        <v>32888</v>
      </c>
      <c r="L117">
        <v>33934</v>
      </c>
      <c r="M117">
        <v>22186</v>
      </c>
      <c r="N117">
        <v>26227</v>
      </c>
      <c r="O117">
        <v>26062</v>
      </c>
      <c r="P117">
        <v>27656</v>
      </c>
      <c r="Q117">
        <v>27558</v>
      </c>
      <c r="R117">
        <v>28637</v>
      </c>
      <c r="S117">
        <v>31037</v>
      </c>
      <c r="T117">
        <v>28930</v>
      </c>
      <c r="U117">
        <v>29252</v>
      </c>
      <c r="V117">
        <v>31034</v>
      </c>
      <c r="W117">
        <v>30757</v>
      </c>
      <c r="X117">
        <v>32176</v>
      </c>
    </row>
    <row r="118" spans="1:24" x14ac:dyDescent="0.2">
      <c r="A118" t="s">
        <v>320</v>
      </c>
      <c r="B118" t="s">
        <v>390</v>
      </c>
      <c r="C118">
        <v>1645</v>
      </c>
      <c r="D118">
        <v>1687</v>
      </c>
      <c r="E118">
        <v>1399</v>
      </c>
      <c r="F118">
        <v>1449</v>
      </c>
      <c r="G118">
        <v>1373</v>
      </c>
      <c r="H118">
        <v>1337</v>
      </c>
      <c r="I118">
        <v>1376</v>
      </c>
      <c r="J118">
        <v>1723</v>
      </c>
      <c r="K118">
        <v>1872</v>
      </c>
      <c r="L118">
        <v>1856</v>
      </c>
      <c r="M118">
        <v>1604</v>
      </c>
      <c r="N118">
        <v>1794</v>
      </c>
      <c r="O118">
        <v>1720</v>
      </c>
      <c r="P118">
        <v>1581</v>
      </c>
      <c r="Q118">
        <v>1608</v>
      </c>
      <c r="R118">
        <v>1817</v>
      </c>
      <c r="S118">
        <v>1661</v>
      </c>
      <c r="T118">
        <v>1646</v>
      </c>
      <c r="U118">
        <v>2111</v>
      </c>
      <c r="V118">
        <v>2258</v>
      </c>
      <c r="W118">
        <v>1907</v>
      </c>
      <c r="X118">
        <v>1982</v>
      </c>
    </row>
    <row r="119" spans="1:24" x14ac:dyDescent="0.2">
      <c r="A119" t="s">
        <v>322</v>
      </c>
      <c r="B119" t="s">
        <v>391</v>
      </c>
      <c r="C119">
        <v>29622</v>
      </c>
      <c r="D119">
        <v>33598</v>
      </c>
      <c r="E119">
        <v>32867</v>
      </c>
      <c r="F119">
        <v>32389</v>
      </c>
      <c r="G119">
        <v>32420</v>
      </c>
      <c r="H119">
        <v>36841</v>
      </c>
      <c r="I119">
        <v>39256</v>
      </c>
      <c r="J119">
        <v>42315</v>
      </c>
      <c r="K119">
        <v>47290</v>
      </c>
      <c r="L119">
        <v>53016</v>
      </c>
      <c r="M119">
        <v>48491</v>
      </c>
      <c r="N119">
        <v>56617</v>
      </c>
      <c r="O119">
        <v>63071</v>
      </c>
      <c r="P119">
        <v>65720</v>
      </c>
      <c r="Q119">
        <v>61004</v>
      </c>
      <c r="R119">
        <v>65112</v>
      </c>
      <c r="S119">
        <v>62989</v>
      </c>
      <c r="T119">
        <v>58015</v>
      </c>
      <c r="U119">
        <v>61275</v>
      </c>
      <c r="V119">
        <v>73296</v>
      </c>
      <c r="W119">
        <v>76376</v>
      </c>
      <c r="X119">
        <v>34722</v>
      </c>
    </row>
    <row r="120" spans="1:24" x14ac:dyDescent="0.2">
      <c r="A120" t="s">
        <v>324</v>
      </c>
      <c r="B120" t="s">
        <v>392</v>
      </c>
      <c r="C120">
        <v>18396</v>
      </c>
      <c r="D120">
        <v>21316</v>
      </c>
      <c r="E120">
        <v>21660</v>
      </c>
      <c r="F120">
        <v>20345</v>
      </c>
      <c r="G120">
        <v>20464</v>
      </c>
      <c r="H120">
        <v>23010</v>
      </c>
      <c r="I120">
        <v>24583</v>
      </c>
      <c r="J120">
        <v>27029</v>
      </c>
      <c r="K120">
        <v>30324</v>
      </c>
      <c r="L120">
        <v>34816</v>
      </c>
      <c r="M120">
        <v>32614</v>
      </c>
      <c r="N120">
        <v>38667</v>
      </c>
      <c r="O120">
        <v>43984</v>
      </c>
      <c r="P120">
        <v>47827</v>
      </c>
      <c r="Q120">
        <v>41205</v>
      </c>
      <c r="R120">
        <v>43980</v>
      </c>
      <c r="S120">
        <v>42003</v>
      </c>
      <c r="T120">
        <v>38484</v>
      </c>
      <c r="U120">
        <v>40359</v>
      </c>
      <c r="V120">
        <v>50678</v>
      </c>
      <c r="W120">
        <v>52795</v>
      </c>
      <c r="X120">
        <v>13032</v>
      </c>
    </row>
    <row r="121" spans="1:24" x14ac:dyDescent="0.2">
      <c r="A121" t="s">
        <v>326</v>
      </c>
      <c r="B121" t="s">
        <v>393</v>
      </c>
      <c r="C121">
        <v>4140</v>
      </c>
      <c r="D121">
        <v>4739</v>
      </c>
      <c r="E121">
        <v>3961</v>
      </c>
      <c r="F121">
        <v>4881</v>
      </c>
      <c r="G121">
        <v>5019</v>
      </c>
      <c r="H121">
        <v>5977</v>
      </c>
      <c r="I121">
        <v>6114</v>
      </c>
      <c r="J121">
        <v>6265</v>
      </c>
      <c r="K121">
        <v>6376</v>
      </c>
      <c r="L121">
        <v>6177</v>
      </c>
      <c r="M121">
        <v>4687</v>
      </c>
      <c r="N121">
        <v>6435</v>
      </c>
      <c r="O121">
        <v>6613</v>
      </c>
      <c r="P121">
        <v>6177</v>
      </c>
      <c r="Q121">
        <v>6325</v>
      </c>
      <c r="R121">
        <v>7197</v>
      </c>
      <c r="S121">
        <v>7895</v>
      </c>
      <c r="T121">
        <v>6951</v>
      </c>
      <c r="U121">
        <v>7869</v>
      </c>
      <c r="V121">
        <v>8983</v>
      </c>
      <c r="W121">
        <v>8495</v>
      </c>
      <c r="X121">
        <v>9343</v>
      </c>
    </row>
    <row r="122" spans="1:24" x14ac:dyDescent="0.2">
      <c r="A122" t="s">
        <v>328</v>
      </c>
      <c r="B122" t="s">
        <v>390</v>
      </c>
      <c r="C122">
        <v>7086</v>
      </c>
      <c r="D122">
        <v>7543</v>
      </c>
      <c r="E122">
        <v>7246</v>
      </c>
      <c r="F122">
        <v>7162</v>
      </c>
      <c r="G122">
        <v>6937</v>
      </c>
      <c r="H122">
        <v>7854</v>
      </c>
      <c r="I122">
        <v>8559</v>
      </c>
      <c r="J122">
        <v>9021</v>
      </c>
      <c r="K122">
        <v>10590</v>
      </c>
      <c r="L122">
        <v>12023</v>
      </c>
      <c r="M122">
        <v>11190</v>
      </c>
      <c r="N122">
        <v>11515</v>
      </c>
      <c r="O122">
        <v>12474</v>
      </c>
      <c r="P122">
        <v>11716</v>
      </c>
      <c r="Q122">
        <v>13474</v>
      </c>
      <c r="R122">
        <v>13935</v>
      </c>
      <c r="S122">
        <v>13091</v>
      </c>
      <c r="T122">
        <v>12580</v>
      </c>
      <c r="U122">
        <v>13047</v>
      </c>
      <c r="V122">
        <v>13635</v>
      </c>
      <c r="W122">
        <v>15086</v>
      </c>
      <c r="X122">
        <v>12348</v>
      </c>
    </row>
    <row r="123" spans="1:24" x14ac:dyDescent="0.2">
      <c r="A123" t="s">
        <v>330</v>
      </c>
      <c r="B123" t="s">
        <v>394</v>
      </c>
      <c r="C123">
        <v>2865</v>
      </c>
      <c r="D123">
        <v>3141</v>
      </c>
      <c r="E123">
        <v>2880</v>
      </c>
      <c r="F123">
        <v>2910</v>
      </c>
      <c r="G123">
        <v>3098</v>
      </c>
      <c r="H123">
        <v>3402</v>
      </c>
      <c r="I123">
        <v>3853</v>
      </c>
      <c r="J123">
        <v>4036</v>
      </c>
      <c r="K123">
        <v>4047</v>
      </c>
      <c r="L123">
        <v>4031</v>
      </c>
      <c r="M123">
        <v>3503</v>
      </c>
      <c r="N123">
        <v>3755</v>
      </c>
      <c r="O123">
        <v>4174</v>
      </c>
      <c r="P123">
        <v>4366</v>
      </c>
      <c r="Q123">
        <v>4265</v>
      </c>
      <c r="R123">
        <v>4243</v>
      </c>
      <c r="S123">
        <v>3870</v>
      </c>
      <c r="T123">
        <v>3800</v>
      </c>
      <c r="U123">
        <v>3877</v>
      </c>
      <c r="V123">
        <v>3853</v>
      </c>
      <c r="W123">
        <v>3759</v>
      </c>
      <c r="X123">
        <v>3530</v>
      </c>
    </row>
    <row r="124" spans="1:24" x14ac:dyDescent="0.2">
      <c r="A124" t="s">
        <v>332</v>
      </c>
      <c r="B124" t="s">
        <v>395</v>
      </c>
      <c r="C124">
        <v>457</v>
      </c>
      <c r="D124">
        <v>497</v>
      </c>
      <c r="E124">
        <v>430</v>
      </c>
      <c r="F124">
        <v>366</v>
      </c>
      <c r="G124">
        <v>445</v>
      </c>
      <c r="H124">
        <v>603</v>
      </c>
      <c r="I124">
        <v>634</v>
      </c>
      <c r="J124">
        <v>606</v>
      </c>
      <c r="K124">
        <v>563</v>
      </c>
      <c r="L124">
        <v>592</v>
      </c>
      <c r="M124">
        <v>453</v>
      </c>
      <c r="N124">
        <v>361</v>
      </c>
      <c r="O124">
        <v>442</v>
      </c>
      <c r="P124">
        <v>519</v>
      </c>
      <c r="Q124">
        <v>525</v>
      </c>
      <c r="R124">
        <v>478</v>
      </c>
      <c r="S124">
        <v>452</v>
      </c>
      <c r="T124">
        <v>344</v>
      </c>
      <c r="U124">
        <v>333</v>
      </c>
      <c r="V124">
        <v>339</v>
      </c>
      <c r="W124">
        <v>304</v>
      </c>
      <c r="X124">
        <v>327</v>
      </c>
    </row>
    <row r="125" spans="1:24" x14ac:dyDescent="0.2">
      <c r="A125" t="s">
        <v>334</v>
      </c>
      <c r="B125" t="s">
        <v>396</v>
      </c>
      <c r="C125">
        <v>2407</v>
      </c>
      <c r="D125">
        <v>2644</v>
      </c>
      <c r="E125">
        <v>2450</v>
      </c>
      <c r="F125">
        <v>2544</v>
      </c>
      <c r="G125">
        <v>2653</v>
      </c>
      <c r="H125">
        <v>2799</v>
      </c>
      <c r="I125">
        <v>3219</v>
      </c>
      <c r="J125">
        <v>3430</v>
      </c>
      <c r="K125">
        <v>3484</v>
      </c>
      <c r="L125">
        <v>3439</v>
      </c>
      <c r="M125">
        <v>3050</v>
      </c>
      <c r="N125">
        <v>3394</v>
      </c>
      <c r="O125">
        <v>3732</v>
      </c>
      <c r="P125">
        <v>3847</v>
      </c>
      <c r="Q125">
        <v>3740</v>
      </c>
      <c r="R125">
        <v>3765</v>
      </c>
      <c r="S125">
        <v>3417</v>
      </c>
      <c r="T125">
        <v>3455</v>
      </c>
      <c r="U125">
        <v>3544</v>
      </c>
      <c r="V125">
        <v>3514</v>
      </c>
      <c r="W125">
        <v>3456</v>
      </c>
      <c r="X125">
        <v>3203</v>
      </c>
    </row>
    <row r="126" spans="1:24" x14ac:dyDescent="0.2">
      <c r="A126" t="s">
        <v>485</v>
      </c>
      <c r="B126" t="s">
        <v>397</v>
      </c>
      <c r="C126">
        <v>58864</v>
      </c>
      <c r="D126">
        <v>64174</v>
      </c>
      <c r="E126">
        <v>60525</v>
      </c>
      <c r="F126">
        <v>59017</v>
      </c>
      <c r="G126">
        <v>61244</v>
      </c>
      <c r="H126">
        <v>70332</v>
      </c>
      <c r="I126">
        <v>74112</v>
      </c>
      <c r="J126">
        <v>78375</v>
      </c>
      <c r="K126">
        <v>82606</v>
      </c>
      <c r="L126">
        <v>84317</v>
      </c>
      <c r="M126">
        <v>82512</v>
      </c>
      <c r="N126">
        <v>85166</v>
      </c>
      <c r="O126">
        <v>86623</v>
      </c>
      <c r="P126">
        <v>90340</v>
      </c>
      <c r="Q126">
        <v>91119</v>
      </c>
      <c r="R126">
        <v>96248</v>
      </c>
      <c r="S126">
        <v>102664</v>
      </c>
      <c r="T126">
        <v>109155</v>
      </c>
      <c r="U126">
        <v>117931</v>
      </c>
      <c r="V126">
        <v>126139</v>
      </c>
      <c r="W126">
        <v>133285</v>
      </c>
      <c r="X126">
        <v>35808</v>
      </c>
    </row>
    <row r="127" spans="1:24" x14ac:dyDescent="0.2">
      <c r="A127" t="s">
        <v>486</v>
      </c>
      <c r="B127" t="s">
        <v>398</v>
      </c>
      <c r="C127">
        <v>17477</v>
      </c>
      <c r="D127">
        <v>18940</v>
      </c>
      <c r="E127">
        <v>17352</v>
      </c>
      <c r="F127">
        <v>16406</v>
      </c>
      <c r="G127">
        <v>16705</v>
      </c>
      <c r="H127">
        <v>18970</v>
      </c>
      <c r="I127">
        <v>19655</v>
      </c>
      <c r="J127">
        <v>20362</v>
      </c>
      <c r="K127">
        <v>20967</v>
      </c>
      <c r="L127">
        <v>21156</v>
      </c>
      <c r="M127">
        <v>19117</v>
      </c>
      <c r="N127">
        <v>19115</v>
      </c>
      <c r="O127">
        <v>19061</v>
      </c>
      <c r="P127">
        <v>19214</v>
      </c>
      <c r="Q127">
        <v>18786</v>
      </c>
      <c r="R127">
        <v>18894</v>
      </c>
      <c r="S127">
        <v>19404</v>
      </c>
      <c r="T127">
        <v>18860</v>
      </c>
      <c r="U127">
        <v>19240</v>
      </c>
      <c r="V127">
        <v>19081</v>
      </c>
      <c r="W127">
        <v>18414</v>
      </c>
      <c r="X127">
        <v>4852</v>
      </c>
    </row>
    <row r="128" spans="1:24" x14ac:dyDescent="0.2">
      <c r="A128" t="s">
        <v>487</v>
      </c>
      <c r="B128" t="s">
        <v>399</v>
      </c>
      <c r="C128">
        <v>342</v>
      </c>
      <c r="D128">
        <v>366</v>
      </c>
      <c r="E128">
        <v>389</v>
      </c>
      <c r="F128">
        <v>323</v>
      </c>
      <c r="G128">
        <v>502</v>
      </c>
      <c r="H128">
        <v>584</v>
      </c>
      <c r="I128">
        <v>627</v>
      </c>
      <c r="J128">
        <v>819</v>
      </c>
      <c r="K128">
        <v>909</v>
      </c>
      <c r="L128">
        <v>981</v>
      </c>
      <c r="M128">
        <v>1013</v>
      </c>
      <c r="N128">
        <v>1065</v>
      </c>
      <c r="O128">
        <v>1116</v>
      </c>
      <c r="P128">
        <v>1188</v>
      </c>
      <c r="Q128">
        <v>1186</v>
      </c>
      <c r="R128">
        <v>1249</v>
      </c>
      <c r="S128">
        <v>1321</v>
      </c>
      <c r="T128">
        <v>1364</v>
      </c>
      <c r="U128">
        <v>1404</v>
      </c>
      <c r="V128">
        <v>1531</v>
      </c>
      <c r="W128">
        <v>1669</v>
      </c>
      <c r="X128">
        <v>1057</v>
      </c>
    </row>
    <row r="129" spans="1:24" x14ac:dyDescent="0.2">
      <c r="A129" t="s">
        <v>488</v>
      </c>
      <c r="B129" t="s">
        <v>400</v>
      </c>
      <c r="C129">
        <v>17135</v>
      </c>
      <c r="D129">
        <v>18574</v>
      </c>
      <c r="E129">
        <v>16964</v>
      </c>
      <c r="F129">
        <v>16083</v>
      </c>
      <c r="G129">
        <v>16203</v>
      </c>
      <c r="H129">
        <v>18386</v>
      </c>
      <c r="I129">
        <v>19028</v>
      </c>
      <c r="J129">
        <v>19543</v>
      </c>
      <c r="K129">
        <v>20057</v>
      </c>
      <c r="L129">
        <v>20175</v>
      </c>
      <c r="M129">
        <v>18103</v>
      </c>
      <c r="N129">
        <v>18050</v>
      </c>
      <c r="O129">
        <v>17945</v>
      </c>
      <c r="P129">
        <v>18025</v>
      </c>
      <c r="Q129">
        <v>17600</v>
      </c>
      <c r="R129">
        <v>17644</v>
      </c>
      <c r="S129">
        <v>18083</v>
      </c>
      <c r="T129">
        <v>17495</v>
      </c>
      <c r="U129">
        <v>17836</v>
      </c>
      <c r="V129">
        <v>17550</v>
      </c>
      <c r="W129">
        <v>16745</v>
      </c>
      <c r="X129">
        <v>3795</v>
      </c>
    </row>
    <row r="130" spans="1:24" x14ac:dyDescent="0.2">
      <c r="A130" t="s">
        <v>489</v>
      </c>
      <c r="B130" t="s">
        <v>401</v>
      </c>
      <c r="C130">
        <v>41387</v>
      </c>
      <c r="D130">
        <v>45235</v>
      </c>
      <c r="E130">
        <v>43173</v>
      </c>
      <c r="F130">
        <v>42611</v>
      </c>
      <c r="G130">
        <v>44539</v>
      </c>
      <c r="H130">
        <v>51363</v>
      </c>
      <c r="I130">
        <v>54457</v>
      </c>
      <c r="J130">
        <v>58013</v>
      </c>
      <c r="K130">
        <v>61639</v>
      </c>
      <c r="L130">
        <v>63161</v>
      </c>
      <c r="M130">
        <v>63396</v>
      </c>
      <c r="N130">
        <v>66051</v>
      </c>
      <c r="O130">
        <v>67562</v>
      </c>
      <c r="P130">
        <v>71126</v>
      </c>
      <c r="Q130">
        <v>72333</v>
      </c>
      <c r="R130">
        <v>77355</v>
      </c>
      <c r="S130">
        <v>83260</v>
      </c>
      <c r="T130">
        <v>90296</v>
      </c>
      <c r="U130">
        <v>98691</v>
      </c>
      <c r="V130">
        <v>107059</v>
      </c>
      <c r="W130">
        <v>114871</v>
      </c>
      <c r="X130">
        <v>30955</v>
      </c>
    </row>
    <row r="131" spans="1:24" x14ac:dyDescent="0.2">
      <c r="A131" t="s">
        <v>490</v>
      </c>
      <c r="B131" t="s">
        <v>402</v>
      </c>
      <c r="C131">
        <v>233</v>
      </c>
      <c r="D131">
        <v>240</v>
      </c>
      <c r="E131">
        <v>246</v>
      </c>
      <c r="F131">
        <v>252</v>
      </c>
      <c r="G131">
        <v>257</v>
      </c>
      <c r="H131">
        <v>263</v>
      </c>
      <c r="I131">
        <v>273</v>
      </c>
      <c r="J131">
        <v>296</v>
      </c>
      <c r="K131">
        <v>308</v>
      </c>
      <c r="L131">
        <v>320</v>
      </c>
      <c r="M131">
        <v>354</v>
      </c>
      <c r="N131">
        <v>366</v>
      </c>
      <c r="O131">
        <v>380</v>
      </c>
      <c r="P131">
        <v>416</v>
      </c>
      <c r="Q131">
        <v>442</v>
      </c>
      <c r="R131">
        <v>472</v>
      </c>
      <c r="S131">
        <v>526</v>
      </c>
      <c r="T131">
        <v>584</v>
      </c>
      <c r="U131">
        <v>639</v>
      </c>
      <c r="V131">
        <v>677</v>
      </c>
      <c r="W131">
        <v>716</v>
      </c>
      <c r="X131">
        <v>235</v>
      </c>
    </row>
    <row r="132" spans="1:24" x14ac:dyDescent="0.2">
      <c r="A132" t="s">
        <v>491</v>
      </c>
      <c r="B132" t="s">
        <v>403</v>
      </c>
      <c r="C132">
        <v>1966</v>
      </c>
      <c r="D132">
        <v>2117</v>
      </c>
      <c r="E132">
        <v>2251</v>
      </c>
      <c r="F132">
        <v>2462</v>
      </c>
      <c r="G132">
        <v>2743</v>
      </c>
      <c r="H132">
        <v>3175</v>
      </c>
      <c r="I132">
        <v>3621</v>
      </c>
      <c r="J132">
        <v>4040</v>
      </c>
      <c r="K132">
        <v>4553</v>
      </c>
      <c r="L132">
        <v>5042</v>
      </c>
      <c r="M132">
        <v>5552</v>
      </c>
      <c r="N132">
        <v>5957</v>
      </c>
      <c r="O132">
        <v>6481</v>
      </c>
      <c r="P132">
        <v>7142</v>
      </c>
      <c r="Q132">
        <v>7675</v>
      </c>
      <c r="R132">
        <v>8167</v>
      </c>
      <c r="S132">
        <v>8796</v>
      </c>
      <c r="T132">
        <v>9637</v>
      </c>
      <c r="U132">
        <v>10776</v>
      </c>
      <c r="V132">
        <v>11553</v>
      </c>
      <c r="W132">
        <v>12112</v>
      </c>
      <c r="X132">
        <v>6626</v>
      </c>
    </row>
    <row r="133" spans="1:24" x14ac:dyDescent="0.2">
      <c r="A133" t="s">
        <v>492</v>
      </c>
      <c r="B133" t="s">
        <v>404</v>
      </c>
      <c r="C133">
        <v>39189</v>
      </c>
      <c r="D133">
        <v>42878</v>
      </c>
      <c r="E133">
        <v>40676</v>
      </c>
      <c r="F133">
        <v>39897</v>
      </c>
      <c r="G133">
        <v>41539</v>
      </c>
      <c r="H133">
        <v>47924</v>
      </c>
      <c r="I133">
        <v>50563</v>
      </c>
      <c r="J133">
        <v>53677</v>
      </c>
      <c r="K133">
        <v>56779</v>
      </c>
      <c r="L133">
        <v>57799</v>
      </c>
      <c r="M133">
        <v>57490</v>
      </c>
      <c r="N133">
        <v>59728</v>
      </c>
      <c r="O133">
        <v>60701</v>
      </c>
      <c r="P133">
        <v>63568</v>
      </c>
      <c r="Q133">
        <v>64217</v>
      </c>
      <c r="R133">
        <v>68715</v>
      </c>
      <c r="S133">
        <v>73937</v>
      </c>
      <c r="T133">
        <v>80075</v>
      </c>
      <c r="U133">
        <v>87276</v>
      </c>
      <c r="V133">
        <v>94829</v>
      </c>
      <c r="W133">
        <v>102043</v>
      </c>
      <c r="X133">
        <v>24094</v>
      </c>
    </row>
    <row r="134" spans="1:24" x14ac:dyDescent="0.2">
      <c r="A134" t="s">
        <v>493</v>
      </c>
      <c r="B134" t="s">
        <v>405</v>
      </c>
      <c r="C134">
        <v>1524</v>
      </c>
      <c r="D134">
        <v>1447</v>
      </c>
      <c r="E134">
        <v>1870</v>
      </c>
      <c r="F134">
        <v>2616</v>
      </c>
      <c r="G134">
        <v>1974</v>
      </c>
      <c r="H134">
        <v>2303</v>
      </c>
      <c r="I134">
        <v>1295</v>
      </c>
      <c r="J134">
        <v>1650</v>
      </c>
      <c r="K134">
        <v>2570</v>
      </c>
      <c r="L134">
        <v>3526</v>
      </c>
      <c r="M134">
        <v>3667</v>
      </c>
      <c r="N134">
        <v>2578</v>
      </c>
      <c r="O134">
        <v>3025</v>
      </c>
      <c r="P134">
        <v>3340</v>
      </c>
      <c r="Q134">
        <v>2583</v>
      </c>
      <c r="R134">
        <v>2314</v>
      </c>
      <c r="S134">
        <v>3012</v>
      </c>
      <c r="T134">
        <v>1768</v>
      </c>
      <c r="U134">
        <v>1950</v>
      </c>
      <c r="V134">
        <v>3077</v>
      </c>
      <c r="W134">
        <v>1377</v>
      </c>
      <c r="X134">
        <v>1131</v>
      </c>
    </row>
    <row r="135" spans="1:24" x14ac:dyDescent="0.2">
      <c r="A135" t="s">
        <v>494</v>
      </c>
      <c r="B135" t="s">
        <v>495</v>
      </c>
      <c r="C135">
        <v>297</v>
      </c>
      <c r="D135">
        <v>230</v>
      </c>
      <c r="E135">
        <v>224</v>
      </c>
      <c r="F135">
        <v>255</v>
      </c>
      <c r="G135">
        <v>295</v>
      </c>
      <c r="H135">
        <v>500</v>
      </c>
      <c r="I135">
        <v>317</v>
      </c>
      <c r="J135">
        <v>534</v>
      </c>
      <c r="K135">
        <v>593</v>
      </c>
      <c r="L135">
        <v>812</v>
      </c>
      <c r="M135">
        <v>737</v>
      </c>
      <c r="N135">
        <v>624</v>
      </c>
      <c r="O135">
        <v>868</v>
      </c>
      <c r="P135">
        <v>1278</v>
      </c>
      <c r="Q135">
        <v>1126</v>
      </c>
      <c r="R135">
        <v>1192</v>
      </c>
      <c r="S135">
        <v>1210</v>
      </c>
      <c r="T135">
        <v>954</v>
      </c>
      <c r="U135">
        <v>806</v>
      </c>
      <c r="V135">
        <v>959</v>
      </c>
      <c r="W135">
        <v>961</v>
      </c>
      <c r="X135">
        <v>851</v>
      </c>
    </row>
    <row r="136" spans="1:24" x14ac:dyDescent="0.2">
      <c r="A136" t="s">
        <v>496</v>
      </c>
      <c r="B136" t="s">
        <v>497</v>
      </c>
      <c r="C136">
        <v>1228</v>
      </c>
      <c r="D136">
        <v>1217</v>
      </c>
      <c r="E136">
        <v>1646</v>
      </c>
      <c r="F136">
        <v>2361</v>
      </c>
      <c r="G136">
        <v>1679</v>
      </c>
      <c r="H136">
        <v>1802</v>
      </c>
      <c r="I136">
        <v>978</v>
      </c>
      <c r="J136">
        <v>1117</v>
      </c>
      <c r="K136">
        <v>1977</v>
      </c>
      <c r="L136">
        <v>2714</v>
      </c>
      <c r="M136">
        <v>2929</v>
      </c>
      <c r="N136">
        <v>1954</v>
      </c>
      <c r="O136">
        <v>2158</v>
      </c>
      <c r="P136">
        <v>2062</v>
      </c>
      <c r="Q136">
        <v>1456</v>
      </c>
      <c r="R136">
        <v>1123</v>
      </c>
      <c r="S136">
        <v>1802</v>
      </c>
      <c r="T136">
        <v>814</v>
      </c>
      <c r="U136">
        <v>1144</v>
      </c>
      <c r="V136">
        <v>2119</v>
      </c>
      <c r="W136">
        <v>417</v>
      </c>
      <c r="X136">
        <v>280</v>
      </c>
    </row>
    <row r="137" spans="1:24" x14ac:dyDescent="0.2">
      <c r="A137" t="s">
        <v>498</v>
      </c>
      <c r="B137" t="s">
        <v>408</v>
      </c>
      <c r="C137">
        <v>9389</v>
      </c>
      <c r="D137">
        <v>11284</v>
      </c>
      <c r="E137">
        <v>16706</v>
      </c>
      <c r="F137">
        <v>21927</v>
      </c>
      <c r="G137">
        <v>25233</v>
      </c>
      <c r="H137">
        <v>29089</v>
      </c>
      <c r="I137">
        <v>28710</v>
      </c>
      <c r="J137">
        <v>39382</v>
      </c>
      <c r="K137">
        <v>47166</v>
      </c>
      <c r="L137">
        <v>58444</v>
      </c>
      <c r="M137">
        <v>63965</v>
      </c>
      <c r="N137">
        <v>63452</v>
      </c>
      <c r="O137">
        <v>58277</v>
      </c>
      <c r="P137">
        <v>58747</v>
      </c>
      <c r="Q137">
        <v>52909</v>
      </c>
      <c r="R137">
        <v>52915</v>
      </c>
      <c r="S137">
        <v>50300</v>
      </c>
      <c r="T137">
        <v>52790</v>
      </c>
      <c r="U137">
        <v>53267</v>
      </c>
      <c r="V137">
        <v>43797</v>
      </c>
      <c r="W137">
        <v>51632</v>
      </c>
      <c r="X137">
        <v>55617</v>
      </c>
    </row>
    <row r="138" spans="1:24" x14ac:dyDescent="0.2">
      <c r="A138" t="s">
        <v>499</v>
      </c>
      <c r="B138" t="s">
        <v>409</v>
      </c>
      <c r="C138">
        <v>1452</v>
      </c>
      <c r="D138">
        <v>1683</v>
      </c>
      <c r="E138">
        <v>2007</v>
      </c>
      <c r="F138">
        <v>3771</v>
      </c>
      <c r="G138">
        <v>3634</v>
      </c>
      <c r="H138">
        <v>3162</v>
      </c>
      <c r="I138">
        <v>2967</v>
      </c>
      <c r="J138">
        <v>4309</v>
      </c>
      <c r="K138">
        <v>4036</v>
      </c>
      <c r="L138">
        <v>3704</v>
      </c>
      <c r="M138">
        <v>3492</v>
      </c>
      <c r="N138">
        <v>4470</v>
      </c>
      <c r="O138">
        <v>4737</v>
      </c>
      <c r="P138">
        <v>4792</v>
      </c>
      <c r="Q138">
        <v>4623</v>
      </c>
      <c r="R138">
        <v>4996</v>
      </c>
      <c r="S138">
        <v>4186</v>
      </c>
      <c r="T138">
        <v>4238</v>
      </c>
      <c r="U138">
        <v>4012</v>
      </c>
      <c r="V138">
        <v>3837</v>
      </c>
      <c r="W138">
        <v>4317</v>
      </c>
      <c r="X138">
        <v>4860</v>
      </c>
    </row>
    <row r="139" spans="1:24" x14ac:dyDescent="0.2">
      <c r="A139" t="s">
        <v>500</v>
      </c>
      <c r="B139" t="s">
        <v>410</v>
      </c>
      <c r="C139">
        <v>7937</v>
      </c>
      <c r="D139">
        <v>9601</v>
      </c>
      <c r="E139">
        <v>14523</v>
      </c>
      <c r="F139">
        <v>17798</v>
      </c>
      <c r="G139">
        <v>21070</v>
      </c>
      <c r="H139">
        <v>25280</v>
      </c>
      <c r="I139">
        <v>25318</v>
      </c>
      <c r="J139">
        <v>34557</v>
      </c>
      <c r="K139">
        <v>42610</v>
      </c>
      <c r="L139">
        <v>53246</v>
      </c>
      <c r="M139">
        <v>59101</v>
      </c>
      <c r="N139">
        <v>57511</v>
      </c>
      <c r="O139">
        <v>51945</v>
      </c>
      <c r="P139">
        <v>52141</v>
      </c>
      <c r="Q139">
        <v>46987</v>
      </c>
      <c r="R139">
        <v>46358</v>
      </c>
      <c r="S139">
        <v>44215</v>
      </c>
      <c r="T139">
        <v>46585</v>
      </c>
      <c r="U139">
        <v>47399</v>
      </c>
      <c r="V139">
        <v>38261</v>
      </c>
      <c r="W139">
        <v>45412</v>
      </c>
      <c r="X139">
        <v>48422</v>
      </c>
    </row>
    <row r="140" spans="1:24" x14ac:dyDescent="0.2">
      <c r="A140" t="s">
        <v>501</v>
      </c>
      <c r="B140" t="s">
        <v>411</v>
      </c>
      <c r="C140" t="s">
        <v>22</v>
      </c>
      <c r="D140" t="s">
        <v>22</v>
      </c>
      <c r="E140">
        <v>176</v>
      </c>
      <c r="F140">
        <v>357</v>
      </c>
      <c r="G140">
        <v>529</v>
      </c>
      <c r="H140">
        <v>647</v>
      </c>
      <c r="I140">
        <v>425</v>
      </c>
      <c r="J140">
        <v>517</v>
      </c>
      <c r="K140">
        <v>520</v>
      </c>
      <c r="L140">
        <v>1493</v>
      </c>
      <c r="M140">
        <v>1372</v>
      </c>
      <c r="N140">
        <v>1472</v>
      </c>
      <c r="O140">
        <v>1595</v>
      </c>
      <c r="P140">
        <v>1815</v>
      </c>
      <c r="Q140">
        <v>1299</v>
      </c>
      <c r="R140">
        <v>1561</v>
      </c>
      <c r="S140">
        <v>1898</v>
      </c>
      <c r="T140">
        <v>1968</v>
      </c>
      <c r="U140">
        <v>1855</v>
      </c>
      <c r="V140">
        <v>1699</v>
      </c>
      <c r="W140">
        <v>1903</v>
      </c>
      <c r="X140">
        <v>2335</v>
      </c>
    </row>
    <row r="141" spans="1:24" x14ac:dyDescent="0.2">
      <c r="A141" t="s">
        <v>502</v>
      </c>
      <c r="B141" t="s">
        <v>412</v>
      </c>
      <c r="C141">
        <v>12489</v>
      </c>
      <c r="D141">
        <v>16445</v>
      </c>
      <c r="E141">
        <v>15982</v>
      </c>
      <c r="F141">
        <v>15214</v>
      </c>
      <c r="G141">
        <v>15766</v>
      </c>
      <c r="H141">
        <v>19043</v>
      </c>
      <c r="I141">
        <v>21971</v>
      </c>
      <c r="J141">
        <v>27005</v>
      </c>
      <c r="K141">
        <v>33768</v>
      </c>
      <c r="L141">
        <v>29519</v>
      </c>
      <c r="M141">
        <v>24900</v>
      </c>
      <c r="N141">
        <v>27215</v>
      </c>
      <c r="O141">
        <v>30312</v>
      </c>
      <c r="P141">
        <v>28736</v>
      </c>
      <c r="Q141">
        <v>29284</v>
      </c>
      <c r="R141">
        <v>32770</v>
      </c>
      <c r="S141">
        <v>32594</v>
      </c>
      <c r="T141">
        <v>32672</v>
      </c>
      <c r="U141">
        <v>36649</v>
      </c>
      <c r="V141">
        <v>39445</v>
      </c>
      <c r="W141">
        <v>41210</v>
      </c>
      <c r="X141">
        <v>42256</v>
      </c>
    </row>
    <row r="142" spans="1:24" x14ac:dyDescent="0.2">
      <c r="A142" t="s">
        <v>503</v>
      </c>
      <c r="B142" t="s">
        <v>413</v>
      </c>
      <c r="C142">
        <v>8545</v>
      </c>
      <c r="D142">
        <v>11326</v>
      </c>
      <c r="E142">
        <v>10396</v>
      </c>
      <c r="F142">
        <v>9166</v>
      </c>
      <c r="G142">
        <v>9124</v>
      </c>
      <c r="H142">
        <v>11348</v>
      </c>
      <c r="I142">
        <v>12350</v>
      </c>
      <c r="J142">
        <v>14905</v>
      </c>
      <c r="K142">
        <v>20559</v>
      </c>
      <c r="L142">
        <v>18877</v>
      </c>
      <c r="M142">
        <v>14808</v>
      </c>
      <c r="N142">
        <v>17067</v>
      </c>
      <c r="O142">
        <v>20113</v>
      </c>
      <c r="P142">
        <v>20699</v>
      </c>
      <c r="Q142">
        <v>22136</v>
      </c>
      <c r="R142">
        <v>25471</v>
      </c>
      <c r="S142">
        <v>26028</v>
      </c>
      <c r="T142">
        <v>26452</v>
      </c>
      <c r="U142">
        <v>30048</v>
      </c>
      <c r="V142">
        <v>32102</v>
      </c>
      <c r="W142">
        <v>33927</v>
      </c>
      <c r="X142">
        <v>34795</v>
      </c>
    </row>
    <row r="143" spans="1:24" x14ac:dyDescent="0.2">
      <c r="A143" t="s">
        <v>504</v>
      </c>
      <c r="B143" t="s">
        <v>414</v>
      </c>
      <c r="C143" t="s">
        <v>22</v>
      </c>
      <c r="D143" t="s">
        <v>22</v>
      </c>
      <c r="E143" t="s">
        <v>22</v>
      </c>
      <c r="F143" t="s">
        <v>22</v>
      </c>
      <c r="G143" t="s">
        <v>22</v>
      </c>
      <c r="H143" t="s">
        <v>22</v>
      </c>
      <c r="I143" t="s">
        <v>22</v>
      </c>
      <c r="J143">
        <v>2729</v>
      </c>
      <c r="K143">
        <v>3897</v>
      </c>
      <c r="L143">
        <v>4232</v>
      </c>
      <c r="M143">
        <v>3737</v>
      </c>
      <c r="N143">
        <v>3565</v>
      </c>
      <c r="O143">
        <v>3923</v>
      </c>
      <c r="P143">
        <v>3665</v>
      </c>
      <c r="Q143">
        <v>3936</v>
      </c>
      <c r="R143">
        <v>4050</v>
      </c>
      <c r="S143">
        <v>3999</v>
      </c>
      <c r="T143">
        <v>4015</v>
      </c>
      <c r="U143">
        <v>4592</v>
      </c>
      <c r="V143">
        <v>4968</v>
      </c>
      <c r="W143">
        <v>4936</v>
      </c>
      <c r="X143">
        <v>5233</v>
      </c>
    </row>
    <row r="144" spans="1:24" x14ac:dyDescent="0.2">
      <c r="A144" t="s">
        <v>505</v>
      </c>
      <c r="B144" t="s">
        <v>415</v>
      </c>
      <c r="C144" t="s">
        <v>22</v>
      </c>
      <c r="D144" t="s">
        <v>22</v>
      </c>
      <c r="E144" t="s">
        <v>22</v>
      </c>
      <c r="F144" t="s">
        <v>22</v>
      </c>
      <c r="G144" t="s">
        <v>22</v>
      </c>
      <c r="H144" t="s">
        <v>22</v>
      </c>
      <c r="I144" t="s">
        <v>22</v>
      </c>
      <c r="J144">
        <v>325</v>
      </c>
      <c r="K144">
        <v>440</v>
      </c>
      <c r="L144">
        <v>1219</v>
      </c>
      <c r="M144">
        <v>931</v>
      </c>
      <c r="N144">
        <v>1015</v>
      </c>
      <c r="O144">
        <v>751</v>
      </c>
      <c r="P144">
        <v>813</v>
      </c>
      <c r="Q144">
        <v>685</v>
      </c>
      <c r="R144">
        <v>924</v>
      </c>
      <c r="S144">
        <v>765</v>
      </c>
      <c r="T144">
        <v>655</v>
      </c>
      <c r="U144">
        <v>803</v>
      </c>
      <c r="V144">
        <v>575</v>
      </c>
      <c r="W144">
        <v>656</v>
      </c>
      <c r="X144">
        <v>697</v>
      </c>
    </row>
    <row r="145" spans="1:24" x14ac:dyDescent="0.2">
      <c r="A145" t="s">
        <v>506</v>
      </c>
      <c r="B145" t="s">
        <v>416</v>
      </c>
      <c r="C145" t="s">
        <v>22</v>
      </c>
      <c r="D145" t="s">
        <v>22</v>
      </c>
      <c r="E145" t="s">
        <v>22</v>
      </c>
      <c r="F145" t="s">
        <v>22</v>
      </c>
      <c r="G145" t="s">
        <v>22</v>
      </c>
      <c r="H145" t="s">
        <v>22</v>
      </c>
      <c r="I145" t="s">
        <v>22</v>
      </c>
      <c r="J145">
        <v>785</v>
      </c>
      <c r="K145">
        <v>879</v>
      </c>
      <c r="L145">
        <v>954</v>
      </c>
      <c r="M145">
        <v>2090</v>
      </c>
      <c r="N145">
        <v>3862</v>
      </c>
      <c r="O145">
        <v>5330</v>
      </c>
      <c r="P145">
        <v>5430</v>
      </c>
      <c r="Q145">
        <v>5756</v>
      </c>
      <c r="R145">
        <v>6118</v>
      </c>
      <c r="S145">
        <v>6391</v>
      </c>
      <c r="T145">
        <v>7234</v>
      </c>
      <c r="U145">
        <v>8154</v>
      </c>
      <c r="V145">
        <v>9402</v>
      </c>
      <c r="W145">
        <v>10529</v>
      </c>
      <c r="X145">
        <v>8692</v>
      </c>
    </row>
    <row r="146" spans="1:24" x14ac:dyDescent="0.2">
      <c r="A146" t="s">
        <v>507</v>
      </c>
      <c r="B146" t="s">
        <v>417</v>
      </c>
      <c r="C146" t="s">
        <v>22</v>
      </c>
      <c r="D146" t="s">
        <v>22</v>
      </c>
      <c r="E146" t="s">
        <v>22</v>
      </c>
      <c r="F146" t="s">
        <v>22</v>
      </c>
      <c r="G146" t="s">
        <v>22</v>
      </c>
      <c r="H146" t="s">
        <v>22</v>
      </c>
      <c r="I146" t="s">
        <v>22</v>
      </c>
      <c r="J146">
        <v>3362</v>
      </c>
      <c r="K146">
        <v>4330</v>
      </c>
      <c r="L146">
        <v>3048</v>
      </c>
      <c r="M146">
        <v>2480</v>
      </c>
      <c r="N146">
        <v>3112</v>
      </c>
      <c r="O146">
        <v>4186</v>
      </c>
      <c r="P146">
        <v>4895</v>
      </c>
      <c r="Q146">
        <v>6924</v>
      </c>
      <c r="R146">
        <v>8867</v>
      </c>
      <c r="S146">
        <v>8908</v>
      </c>
      <c r="T146">
        <v>8188</v>
      </c>
      <c r="U146">
        <v>9524</v>
      </c>
      <c r="V146">
        <v>9733</v>
      </c>
      <c r="W146">
        <v>9832</v>
      </c>
      <c r="X146">
        <v>12252</v>
      </c>
    </row>
    <row r="147" spans="1:24" x14ac:dyDescent="0.2">
      <c r="A147" t="s">
        <v>508</v>
      </c>
      <c r="B147" t="s">
        <v>418</v>
      </c>
      <c r="C147" t="s">
        <v>22</v>
      </c>
      <c r="D147" t="s">
        <v>22</v>
      </c>
      <c r="E147" t="s">
        <v>22</v>
      </c>
      <c r="F147" t="s">
        <v>22</v>
      </c>
      <c r="G147" t="s">
        <v>22</v>
      </c>
      <c r="H147" t="s">
        <v>22</v>
      </c>
      <c r="I147" t="s">
        <v>22</v>
      </c>
      <c r="J147">
        <v>2561</v>
      </c>
      <c r="K147">
        <v>3310</v>
      </c>
      <c r="L147">
        <v>2667</v>
      </c>
      <c r="M147">
        <v>1674</v>
      </c>
      <c r="N147">
        <v>1638</v>
      </c>
      <c r="O147">
        <v>1879</v>
      </c>
      <c r="P147">
        <v>2161</v>
      </c>
      <c r="Q147">
        <v>2379</v>
      </c>
      <c r="R147">
        <v>2703</v>
      </c>
      <c r="S147">
        <v>2921</v>
      </c>
      <c r="T147">
        <v>2795</v>
      </c>
      <c r="U147">
        <v>2940</v>
      </c>
      <c r="V147">
        <v>3147</v>
      </c>
      <c r="W147">
        <v>3274</v>
      </c>
      <c r="X147">
        <v>3247</v>
      </c>
    </row>
    <row r="148" spans="1:24" x14ac:dyDescent="0.2">
      <c r="A148" t="s">
        <v>509</v>
      </c>
      <c r="B148" t="s">
        <v>419</v>
      </c>
      <c r="C148" t="s">
        <v>22</v>
      </c>
      <c r="D148" t="s">
        <v>22</v>
      </c>
      <c r="E148" t="s">
        <v>22</v>
      </c>
      <c r="F148" t="s">
        <v>22</v>
      </c>
      <c r="G148" t="s">
        <v>22</v>
      </c>
      <c r="H148" t="s">
        <v>22</v>
      </c>
      <c r="I148" t="s">
        <v>22</v>
      </c>
      <c r="J148">
        <v>5144</v>
      </c>
      <c r="K148">
        <v>7703</v>
      </c>
      <c r="L148">
        <v>6757</v>
      </c>
      <c r="M148">
        <v>3895</v>
      </c>
      <c r="N148">
        <v>3874</v>
      </c>
      <c r="O148">
        <v>4045</v>
      </c>
      <c r="P148">
        <v>3734</v>
      </c>
      <c r="Q148">
        <v>2456</v>
      </c>
      <c r="R148">
        <v>2808</v>
      </c>
      <c r="S148">
        <v>3044</v>
      </c>
      <c r="T148">
        <v>3564</v>
      </c>
      <c r="U148">
        <v>4034</v>
      </c>
      <c r="V148">
        <v>4277</v>
      </c>
      <c r="W148">
        <v>4701</v>
      </c>
      <c r="X148">
        <v>4675</v>
      </c>
    </row>
    <row r="149" spans="1:24" x14ac:dyDescent="0.2">
      <c r="A149" t="s">
        <v>510</v>
      </c>
      <c r="B149" t="s">
        <v>420</v>
      </c>
      <c r="C149">
        <v>3943</v>
      </c>
      <c r="D149">
        <v>5119</v>
      </c>
      <c r="E149">
        <v>5586</v>
      </c>
      <c r="F149">
        <v>6048</v>
      </c>
      <c r="G149">
        <v>6642</v>
      </c>
      <c r="H149">
        <v>7695</v>
      </c>
      <c r="I149">
        <v>9621</v>
      </c>
      <c r="J149">
        <v>12100</v>
      </c>
      <c r="K149">
        <v>13209</v>
      </c>
      <c r="L149">
        <v>10642</v>
      </c>
      <c r="M149">
        <v>10092</v>
      </c>
      <c r="N149">
        <v>10148</v>
      </c>
      <c r="O149">
        <v>10199</v>
      </c>
      <c r="P149">
        <v>8038</v>
      </c>
      <c r="Q149">
        <v>7148</v>
      </c>
      <c r="R149">
        <v>7298</v>
      </c>
      <c r="S149">
        <v>6566</v>
      </c>
      <c r="T149">
        <v>6220</v>
      </c>
      <c r="U149">
        <v>6601</v>
      </c>
      <c r="V149">
        <v>7342</v>
      </c>
      <c r="W149">
        <v>7284</v>
      </c>
      <c r="X149">
        <v>7461</v>
      </c>
    </row>
    <row r="150" spans="1:24" x14ac:dyDescent="0.2">
      <c r="A150" t="s">
        <v>511</v>
      </c>
      <c r="B150" t="s">
        <v>421</v>
      </c>
      <c r="C150">
        <v>12845</v>
      </c>
      <c r="D150">
        <v>16139</v>
      </c>
      <c r="E150">
        <v>16207</v>
      </c>
      <c r="F150">
        <v>18981</v>
      </c>
      <c r="G150">
        <v>18653</v>
      </c>
      <c r="H150">
        <v>22818</v>
      </c>
      <c r="I150">
        <v>24127</v>
      </c>
      <c r="J150">
        <v>23076</v>
      </c>
      <c r="K150">
        <v>24615</v>
      </c>
      <c r="L150">
        <v>27764</v>
      </c>
      <c r="M150">
        <v>29421</v>
      </c>
      <c r="N150">
        <v>31116</v>
      </c>
      <c r="O150">
        <v>32911</v>
      </c>
      <c r="P150">
        <v>35061</v>
      </c>
      <c r="Q150">
        <v>35295</v>
      </c>
      <c r="R150">
        <v>37562</v>
      </c>
      <c r="S150">
        <v>35178</v>
      </c>
      <c r="T150">
        <v>41974</v>
      </c>
      <c r="U150">
        <v>44405</v>
      </c>
      <c r="V150">
        <v>42736</v>
      </c>
      <c r="W150">
        <v>41730</v>
      </c>
      <c r="X150">
        <v>42984</v>
      </c>
    </row>
    <row r="151" spans="1:24" x14ac:dyDescent="0.2">
      <c r="A151" t="s">
        <v>116</v>
      </c>
      <c r="B151" t="s">
        <v>422</v>
      </c>
      <c r="C151" t="s">
        <v>116</v>
      </c>
      <c r="D151" t="s">
        <v>116</v>
      </c>
      <c r="E151" t="s">
        <v>116</v>
      </c>
      <c r="F151" t="s">
        <v>116</v>
      </c>
      <c r="G151" t="s">
        <v>116</v>
      </c>
      <c r="H151" t="s">
        <v>116</v>
      </c>
      <c r="I151" t="s">
        <v>116</v>
      </c>
      <c r="J151" t="s">
        <v>116</v>
      </c>
      <c r="K151" t="s">
        <v>116</v>
      </c>
      <c r="L151" t="s">
        <v>116</v>
      </c>
      <c r="M151" t="s">
        <v>116</v>
      </c>
      <c r="N151" t="s">
        <v>116</v>
      </c>
      <c r="O151" t="s">
        <v>116</v>
      </c>
      <c r="P151" t="s">
        <v>116</v>
      </c>
      <c r="Q151" t="s">
        <v>116</v>
      </c>
      <c r="R151" t="s">
        <v>116</v>
      </c>
      <c r="S151" t="s">
        <v>116</v>
      </c>
      <c r="T151" t="s">
        <v>116</v>
      </c>
      <c r="U151" t="s">
        <v>116</v>
      </c>
      <c r="V151" t="s">
        <v>116</v>
      </c>
      <c r="W151" t="s">
        <v>116</v>
      </c>
      <c r="X151" t="s">
        <v>116</v>
      </c>
    </row>
    <row r="152" spans="1:24" x14ac:dyDescent="0.2">
      <c r="A152" t="s">
        <v>512</v>
      </c>
      <c r="B152" t="s">
        <v>423</v>
      </c>
      <c r="C152" t="s">
        <v>22</v>
      </c>
      <c r="D152" t="s">
        <v>22</v>
      </c>
      <c r="E152" t="s">
        <v>22</v>
      </c>
      <c r="F152" t="s">
        <v>22</v>
      </c>
      <c r="G152" t="s">
        <v>22</v>
      </c>
      <c r="H152" t="s">
        <v>22</v>
      </c>
      <c r="I152" t="s">
        <v>22</v>
      </c>
      <c r="J152">
        <v>2131</v>
      </c>
      <c r="K152">
        <v>2453</v>
      </c>
      <c r="L152">
        <v>3700</v>
      </c>
      <c r="M152">
        <v>4247</v>
      </c>
      <c r="N152">
        <v>4757</v>
      </c>
      <c r="O152">
        <v>4718</v>
      </c>
      <c r="P152">
        <v>4215</v>
      </c>
      <c r="Q152">
        <v>4553</v>
      </c>
      <c r="R152">
        <v>4092</v>
      </c>
      <c r="S152">
        <v>4062</v>
      </c>
      <c r="T152">
        <v>4021</v>
      </c>
      <c r="U152">
        <v>4661</v>
      </c>
      <c r="V152">
        <v>4617</v>
      </c>
      <c r="W152">
        <v>4636</v>
      </c>
      <c r="X152">
        <v>4816</v>
      </c>
    </row>
    <row r="153" spans="1:24" x14ac:dyDescent="0.2">
      <c r="A153" t="s">
        <v>513</v>
      </c>
      <c r="B153" t="s">
        <v>424</v>
      </c>
      <c r="C153" t="s">
        <v>22</v>
      </c>
      <c r="D153" t="s">
        <v>22</v>
      </c>
      <c r="E153" t="s">
        <v>22</v>
      </c>
      <c r="F153" t="s">
        <v>22</v>
      </c>
      <c r="G153" t="s">
        <v>22</v>
      </c>
      <c r="H153" t="s">
        <v>22</v>
      </c>
      <c r="I153" t="s">
        <v>22</v>
      </c>
      <c r="J153">
        <v>1936</v>
      </c>
      <c r="K153">
        <v>2274</v>
      </c>
      <c r="L153">
        <v>3500</v>
      </c>
      <c r="M153">
        <v>4061</v>
      </c>
      <c r="N153">
        <v>4616</v>
      </c>
      <c r="O153">
        <v>4563</v>
      </c>
      <c r="P153">
        <v>4056</v>
      </c>
      <c r="Q153">
        <v>4354</v>
      </c>
      <c r="R153">
        <v>3893</v>
      </c>
      <c r="S153">
        <v>3954</v>
      </c>
      <c r="T153">
        <v>3912</v>
      </c>
      <c r="U153">
        <v>4526</v>
      </c>
      <c r="V153">
        <v>4489</v>
      </c>
      <c r="W153">
        <v>4494</v>
      </c>
      <c r="X153" t="s">
        <v>430</v>
      </c>
    </row>
    <row r="154" spans="1:24" x14ac:dyDescent="0.2">
      <c r="A154" t="s">
        <v>514</v>
      </c>
      <c r="B154" t="s">
        <v>425</v>
      </c>
      <c r="C154" t="s">
        <v>22</v>
      </c>
      <c r="D154" t="s">
        <v>22</v>
      </c>
      <c r="E154" t="s">
        <v>22</v>
      </c>
      <c r="F154" t="s">
        <v>22</v>
      </c>
      <c r="G154" t="s">
        <v>22</v>
      </c>
      <c r="H154" t="s">
        <v>22</v>
      </c>
      <c r="I154" t="s">
        <v>22</v>
      </c>
      <c r="J154">
        <v>195</v>
      </c>
      <c r="K154">
        <v>179</v>
      </c>
      <c r="L154">
        <v>200</v>
      </c>
      <c r="M154">
        <v>186</v>
      </c>
      <c r="N154">
        <v>141</v>
      </c>
      <c r="O154">
        <v>155</v>
      </c>
      <c r="P154">
        <v>159</v>
      </c>
      <c r="Q154">
        <v>198</v>
      </c>
      <c r="R154">
        <v>199</v>
      </c>
      <c r="S154">
        <v>108</v>
      </c>
      <c r="T154">
        <v>108</v>
      </c>
      <c r="U154">
        <v>136</v>
      </c>
      <c r="V154">
        <v>128</v>
      </c>
      <c r="W154">
        <v>142</v>
      </c>
      <c r="X154" t="s">
        <v>430</v>
      </c>
    </row>
    <row r="155" spans="1:24" x14ac:dyDescent="0.2">
      <c r="A155" t="s">
        <v>515</v>
      </c>
      <c r="B155" t="s">
        <v>426</v>
      </c>
      <c r="C155" t="s">
        <v>22</v>
      </c>
      <c r="D155" t="s">
        <v>22</v>
      </c>
      <c r="E155" t="s">
        <v>22</v>
      </c>
      <c r="F155" t="s">
        <v>22</v>
      </c>
      <c r="G155" t="s">
        <v>22</v>
      </c>
      <c r="H155" t="s">
        <v>22</v>
      </c>
      <c r="I155" t="s">
        <v>22</v>
      </c>
      <c r="J155">
        <v>16605</v>
      </c>
      <c r="K155">
        <v>16790</v>
      </c>
      <c r="L155">
        <v>16645</v>
      </c>
      <c r="M155">
        <v>18349</v>
      </c>
      <c r="N155">
        <v>19422</v>
      </c>
      <c r="O155">
        <v>21795</v>
      </c>
      <c r="P155">
        <v>22471</v>
      </c>
      <c r="Q155">
        <v>23255</v>
      </c>
      <c r="R155">
        <v>24788</v>
      </c>
      <c r="S155">
        <v>22926</v>
      </c>
      <c r="T155">
        <v>25737</v>
      </c>
      <c r="U155">
        <v>28623</v>
      </c>
      <c r="V155">
        <v>24164</v>
      </c>
      <c r="W155">
        <v>23324</v>
      </c>
      <c r="X155">
        <v>25559</v>
      </c>
    </row>
    <row r="156" spans="1:24" x14ac:dyDescent="0.2">
      <c r="A156" t="s">
        <v>516</v>
      </c>
      <c r="B156" t="s">
        <v>427</v>
      </c>
      <c r="C156" t="s">
        <v>22</v>
      </c>
      <c r="D156" t="s">
        <v>22</v>
      </c>
      <c r="E156" t="s">
        <v>22</v>
      </c>
      <c r="F156" t="s">
        <v>22</v>
      </c>
      <c r="G156" t="s">
        <v>22</v>
      </c>
      <c r="H156" t="s">
        <v>22</v>
      </c>
      <c r="I156" t="s">
        <v>22</v>
      </c>
      <c r="J156">
        <v>2944</v>
      </c>
      <c r="K156">
        <v>4819</v>
      </c>
      <c r="L156">
        <v>6043</v>
      </c>
      <c r="M156">
        <v>6159</v>
      </c>
      <c r="N156">
        <v>5192</v>
      </c>
      <c r="O156">
        <v>5607</v>
      </c>
      <c r="P156">
        <v>6408</v>
      </c>
      <c r="Q156">
        <v>6372</v>
      </c>
      <c r="R156">
        <v>6712</v>
      </c>
      <c r="S156">
        <v>6938</v>
      </c>
      <c r="T156">
        <v>8013</v>
      </c>
      <c r="U156">
        <v>9868</v>
      </c>
      <c r="V156">
        <v>10971</v>
      </c>
      <c r="W156">
        <v>11887</v>
      </c>
      <c r="X156">
        <v>11360</v>
      </c>
    </row>
    <row r="157" spans="1:24" x14ac:dyDescent="0.2">
      <c r="A157" t="s">
        <v>517</v>
      </c>
      <c r="B157" t="s">
        <v>428</v>
      </c>
      <c r="C157" t="s">
        <v>22</v>
      </c>
      <c r="D157" t="s">
        <v>22</v>
      </c>
      <c r="E157" t="s">
        <v>22</v>
      </c>
      <c r="F157" t="s">
        <v>22</v>
      </c>
      <c r="G157" t="s">
        <v>22</v>
      </c>
      <c r="H157" t="s">
        <v>22</v>
      </c>
      <c r="I157" t="s">
        <v>22</v>
      </c>
      <c r="J157">
        <v>1396</v>
      </c>
      <c r="K157">
        <v>552</v>
      </c>
      <c r="L157">
        <v>1377</v>
      </c>
      <c r="M157">
        <v>667</v>
      </c>
      <c r="N157">
        <v>1745</v>
      </c>
      <c r="O157">
        <v>792</v>
      </c>
      <c r="P157">
        <v>1968</v>
      </c>
      <c r="Q157">
        <v>1115</v>
      </c>
      <c r="R157">
        <v>1970</v>
      </c>
      <c r="S157">
        <v>1251</v>
      </c>
      <c r="T157">
        <v>4204</v>
      </c>
      <c r="U157">
        <v>1253</v>
      </c>
      <c r="V157">
        <v>2985</v>
      </c>
      <c r="W157">
        <v>1883</v>
      </c>
      <c r="X157">
        <v>1248</v>
      </c>
    </row>
    <row r="158" spans="1:24" x14ac:dyDescent="0.2">
      <c r="A158" t="s">
        <v>518</v>
      </c>
      <c r="B158" t="s">
        <v>429</v>
      </c>
      <c r="C158" t="s">
        <v>22</v>
      </c>
      <c r="D158" t="s">
        <v>22</v>
      </c>
      <c r="E158" t="s">
        <v>22</v>
      </c>
      <c r="F158" t="s">
        <v>22</v>
      </c>
      <c r="G158" t="s">
        <v>22</v>
      </c>
      <c r="H158" t="s">
        <v>22</v>
      </c>
      <c r="I158" t="s">
        <v>22</v>
      </c>
      <c r="J158">
        <v>15</v>
      </c>
      <c r="K158">
        <v>16</v>
      </c>
      <c r="L158">
        <v>22</v>
      </c>
      <c r="M158">
        <v>58</v>
      </c>
      <c r="N158">
        <v>15</v>
      </c>
      <c r="O158">
        <v>23</v>
      </c>
      <c r="P158">
        <v>16</v>
      </c>
      <c r="Q158">
        <v>41</v>
      </c>
      <c r="R158">
        <v>106</v>
      </c>
      <c r="S158">
        <v>59</v>
      </c>
      <c r="T158">
        <v>78</v>
      </c>
      <c r="U158">
        <v>130</v>
      </c>
      <c r="V158">
        <v>269</v>
      </c>
      <c r="W158">
        <v>239</v>
      </c>
      <c r="X158">
        <v>311</v>
      </c>
    </row>
    <row r="159" spans="1:24" x14ac:dyDescent="0.2">
      <c r="A159" t="s">
        <v>519</v>
      </c>
      <c r="B159" t="s">
        <v>431</v>
      </c>
      <c r="C159" t="s">
        <v>22</v>
      </c>
      <c r="D159" t="s">
        <v>22</v>
      </c>
      <c r="E159" t="s">
        <v>22</v>
      </c>
      <c r="F159" t="s">
        <v>22</v>
      </c>
      <c r="G159" t="s">
        <v>22</v>
      </c>
      <c r="H159" t="s">
        <v>22</v>
      </c>
      <c r="I159" t="s">
        <v>22</v>
      </c>
      <c r="J159">
        <v>370</v>
      </c>
      <c r="K159">
        <v>330</v>
      </c>
      <c r="L159">
        <v>330</v>
      </c>
      <c r="M159">
        <v>336</v>
      </c>
      <c r="N159">
        <v>401</v>
      </c>
      <c r="O159">
        <v>345</v>
      </c>
      <c r="P159">
        <v>374</v>
      </c>
      <c r="Q159">
        <v>431</v>
      </c>
      <c r="R159">
        <v>207</v>
      </c>
      <c r="S159">
        <v>316</v>
      </c>
      <c r="T159">
        <v>249</v>
      </c>
      <c r="U159">
        <v>232</v>
      </c>
      <c r="V159">
        <v>274</v>
      </c>
      <c r="W159">
        <v>322</v>
      </c>
      <c r="X159">
        <v>325</v>
      </c>
    </row>
    <row r="160" spans="1:24" x14ac:dyDescent="0.2">
      <c r="A160" t="s">
        <v>520</v>
      </c>
      <c r="B160" t="s">
        <v>432</v>
      </c>
      <c r="C160" t="s">
        <v>22</v>
      </c>
      <c r="D160" t="s">
        <v>22</v>
      </c>
      <c r="E160" t="s">
        <v>22</v>
      </c>
      <c r="F160" t="s">
        <v>22</v>
      </c>
      <c r="G160" t="s">
        <v>22</v>
      </c>
      <c r="H160" t="s">
        <v>22</v>
      </c>
      <c r="I160" t="s">
        <v>22</v>
      </c>
      <c r="J160">
        <v>1011</v>
      </c>
      <c r="K160">
        <v>207</v>
      </c>
      <c r="L160">
        <v>1025</v>
      </c>
      <c r="M160">
        <v>273</v>
      </c>
      <c r="N160">
        <v>1329</v>
      </c>
      <c r="O160">
        <v>424</v>
      </c>
      <c r="P160">
        <v>1577</v>
      </c>
      <c r="Q160">
        <v>643</v>
      </c>
      <c r="R160">
        <v>1657</v>
      </c>
      <c r="S160">
        <v>875</v>
      </c>
      <c r="T160">
        <v>3877</v>
      </c>
      <c r="U160">
        <v>891</v>
      </c>
      <c r="V160">
        <v>2441</v>
      </c>
      <c r="W160">
        <v>1322</v>
      </c>
      <c r="X160">
        <v>612</v>
      </c>
    </row>
    <row r="161" spans="1:24" x14ac:dyDescent="0.2">
      <c r="A161" t="s">
        <v>116</v>
      </c>
      <c r="B161" t="s">
        <v>433</v>
      </c>
      <c r="C161" t="s">
        <v>116</v>
      </c>
      <c r="D161" t="s">
        <v>116</v>
      </c>
      <c r="E161" t="s">
        <v>116</v>
      </c>
      <c r="F161" t="s">
        <v>116</v>
      </c>
      <c r="G161" t="s">
        <v>116</v>
      </c>
      <c r="H161" t="s">
        <v>116</v>
      </c>
      <c r="I161" t="s">
        <v>116</v>
      </c>
      <c r="J161" t="s">
        <v>116</v>
      </c>
      <c r="K161" t="s">
        <v>116</v>
      </c>
      <c r="L161" t="s">
        <v>116</v>
      </c>
      <c r="M161" t="s">
        <v>116</v>
      </c>
      <c r="N161" t="s">
        <v>116</v>
      </c>
      <c r="O161" t="s">
        <v>116</v>
      </c>
      <c r="P161" t="s">
        <v>116</v>
      </c>
      <c r="Q161" t="s">
        <v>116</v>
      </c>
      <c r="R161" t="s">
        <v>116</v>
      </c>
      <c r="S161" t="s">
        <v>116</v>
      </c>
      <c r="T161" t="s">
        <v>116</v>
      </c>
      <c r="U161" t="s">
        <v>116</v>
      </c>
      <c r="V161" t="s">
        <v>116</v>
      </c>
      <c r="W161" t="s">
        <v>116</v>
      </c>
      <c r="X161" t="s">
        <v>116</v>
      </c>
    </row>
    <row r="162" spans="1:24" x14ac:dyDescent="0.2">
      <c r="A162" t="s">
        <v>521</v>
      </c>
      <c r="B162" t="s">
        <v>434</v>
      </c>
      <c r="C162">
        <v>2543</v>
      </c>
      <c r="D162">
        <v>3745</v>
      </c>
      <c r="E162">
        <v>3110</v>
      </c>
      <c r="F162">
        <v>4010</v>
      </c>
      <c r="G162">
        <v>3649</v>
      </c>
      <c r="H162">
        <v>5210</v>
      </c>
      <c r="I162">
        <v>4258</v>
      </c>
      <c r="J162">
        <v>5847</v>
      </c>
      <c r="K162">
        <v>6035</v>
      </c>
      <c r="L162">
        <v>7105</v>
      </c>
      <c r="M162">
        <v>7803</v>
      </c>
      <c r="N162">
        <v>9385</v>
      </c>
      <c r="O162">
        <v>9569</v>
      </c>
      <c r="P162">
        <v>10340</v>
      </c>
      <c r="Q162">
        <v>9382</v>
      </c>
      <c r="R162">
        <v>10941</v>
      </c>
      <c r="S162">
        <v>8642</v>
      </c>
      <c r="T162">
        <v>10433</v>
      </c>
      <c r="U162">
        <v>9124</v>
      </c>
      <c r="V162">
        <v>11048</v>
      </c>
      <c r="W162">
        <v>10536</v>
      </c>
      <c r="X162">
        <v>12639</v>
      </c>
    </row>
    <row r="163" spans="1:24" x14ac:dyDescent="0.2">
      <c r="A163" t="s">
        <v>522</v>
      </c>
      <c r="B163" t="s">
        <v>435</v>
      </c>
      <c r="C163">
        <v>10303</v>
      </c>
      <c r="D163">
        <v>12394</v>
      </c>
      <c r="E163">
        <v>13097</v>
      </c>
      <c r="F163">
        <v>14972</v>
      </c>
      <c r="G163">
        <v>15004</v>
      </c>
      <c r="H163">
        <v>17608</v>
      </c>
      <c r="I163">
        <v>19869</v>
      </c>
      <c r="J163">
        <v>17229</v>
      </c>
      <c r="K163">
        <v>18580</v>
      </c>
      <c r="L163">
        <v>20659</v>
      </c>
      <c r="M163">
        <v>21618</v>
      </c>
      <c r="N163">
        <v>21731</v>
      </c>
      <c r="O163">
        <v>23342</v>
      </c>
      <c r="P163">
        <v>24721</v>
      </c>
      <c r="Q163">
        <v>25913</v>
      </c>
      <c r="R163">
        <v>26620</v>
      </c>
      <c r="S163">
        <v>26535</v>
      </c>
      <c r="T163">
        <v>31541</v>
      </c>
      <c r="U163">
        <v>35282</v>
      </c>
      <c r="V163">
        <v>31688</v>
      </c>
      <c r="W163">
        <v>31195</v>
      </c>
      <c r="X163">
        <v>30345</v>
      </c>
    </row>
    <row r="164" spans="1:24" x14ac:dyDescent="0.2">
      <c r="A164" t="s">
        <v>523</v>
      </c>
      <c r="B164" t="s">
        <v>524</v>
      </c>
      <c r="C164">
        <v>2255</v>
      </c>
      <c r="D164">
        <v>2348</v>
      </c>
      <c r="E164">
        <v>2400</v>
      </c>
      <c r="F164">
        <v>2793</v>
      </c>
      <c r="G164">
        <v>2507</v>
      </c>
      <c r="H164">
        <v>2400</v>
      </c>
      <c r="I164">
        <v>2805</v>
      </c>
      <c r="J164">
        <v>2634</v>
      </c>
      <c r="K164">
        <v>3728</v>
      </c>
      <c r="L164">
        <v>3922</v>
      </c>
      <c r="M164">
        <v>5136</v>
      </c>
      <c r="N164">
        <v>3376</v>
      </c>
      <c r="O164">
        <v>4534</v>
      </c>
      <c r="P164">
        <v>4401</v>
      </c>
      <c r="Q164">
        <v>4609</v>
      </c>
      <c r="R164">
        <v>4530</v>
      </c>
      <c r="S164">
        <v>4080</v>
      </c>
      <c r="T164">
        <v>6003</v>
      </c>
      <c r="U164">
        <v>7780</v>
      </c>
      <c r="V164">
        <v>7455</v>
      </c>
      <c r="W164">
        <v>7389</v>
      </c>
      <c r="X164">
        <v>8564</v>
      </c>
    </row>
    <row r="165" spans="1:24" x14ac:dyDescent="0.2">
      <c r="A165" t="s">
        <v>525</v>
      </c>
      <c r="B165" t="s">
        <v>526</v>
      </c>
      <c r="C165">
        <v>8047</v>
      </c>
      <c r="D165">
        <v>10046</v>
      </c>
      <c r="E165">
        <v>10698</v>
      </c>
      <c r="F165">
        <v>12179</v>
      </c>
      <c r="G165">
        <v>12497</v>
      </c>
      <c r="H165">
        <v>15207</v>
      </c>
      <c r="I165">
        <v>17063</v>
      </c>
      <c r="J165">
        <v>14595</v>
      </c>
      <c r="K165">
        <v>14852</v>
      </c>
      <c r="L165">
        <v>16737</v>
      </c>
      <c r="M165">
        <v>16482</v>
      </c>
      <c r="N165">
        <v>18355</v>
      </c>
      <c r="O165">
        <v>18808</v>
      </c>
      <c r="P165">
        <v>20320</v>
      </c>
      <c r="Q165">
        <v>21304</v>
      </c>
      <c r="R165">
        <v>22090</v>
      </c>
      <c r="S165">
        <v>22455</v>
      </c>
      <c r="T165">
        <v>25538</v>
      </c>
      <c r="U165">
        <v>27502</v>
      </c>
      <c r="V165">
        <v>24233</v>
      </c>
      <c r="W165">
        <v>23806</v>
      </c>
      <c r="X165">
        <v>21781</v>
      </c>
    </row>
    <row r="166" spans="1:24" x14ac:dyDescent="0.2">
      <c r="A166" t="s">
        <v>527</v>
      </c>
      <c r="B166" t="s">
        <v>438</v>
      </c>
      <c r="C166">
        <v>14664</v>
      </c>
      <c r="D166">
        <v>14128</v>
      </c>
      <c r="E166">
        <v>14012</v>
      </c>
      <c r="F166">
        <v>13214</v>
      </c>
      <c r="G166">
        <v>14928</v>
      </c>
      <c r="H166">
        <v>16382</v>
      </c>
      <c r="I166">
        <v>18404</v>
      </c>
      <c r="J166">
        <v>20850</v>
      </c>
      <c r="K166">
        <v>23660</v>
      </c>
      <c r="L166">
        <v>26138</v>
      </c>
      <c r="M166">
        <v>26038</v>
      </c>
      <c r="N166">
        <v>29421</v>
      </c>
      <c r="O166">
        <v>32832</v>
      </c>
      <c r="P166">
        <v>33285</v>
      </c>
      <c r="Q166">
        <v>35868</v>
      </c>
      <c r="R166">
        <v>38461</v>
      </c>
      <c r="S166">
        <v>38815</v>
      </c>
      <c r="T166">
        <v>39720</v>
      </c>
      <c r="U166">
        <v>43091</v>
      </c>
      <c r="V166">
        <v>41701</v>
      </c>
      <c r="W166">
        <v>42961</v>
      </c>
      <c r="X166">
        <v>38594</v>
      </c>
    </row>
    <row r="167" spans="1:24" x14ac:dyDescent="0.2">
      <c r="A167" t="s">
        <v>528</v>
      </c>
      <c r="B167" t="s">
        <v>439</v>
      </c>
      <c r="C167">
        <v>7290</v>
      </c>
      <c r="D167">
        <v>6167</v>
      </c>
      <c r="E167">
        <v>5910</v>
      </c>
      <c r="F167">
        <v>5226</v>
      </c>
      <c r="G167">
        <v>5447</v>
      </c>
      <c r="H167">
        <v>5572</v>
      </c>
      <c r="I167">
        <v>5380</v>
      </c>
      <c r="J167">
        <v>6342</v>
      </c>
      <c r="K167">
        <v>7425</v>
      </c>
      <c r="L167">
        <v>7866</v>
      </c>
      <c r="M167">
        <v>7752</v>
      </c>
      <c r="N167">
        <v>8077</v>
      </c>
      <c r="O167">
        <v>7109</v>
      </c>
      <c r="P167">
        <v>7259</v>
      </c>
      <c r="Q167">
        <v>7757</v>
      </c>
      <c r="R167">
        <v>7369</v>
      </c>
      <c r="S167">
        <v>6795</v>
      </c>
      <c r="T167">
        <v>5800</v>
      </c>
      <c r="U167">
        <v>5766</v>
      </c>
      <c r="V167">
        <v>5686</v>
      </c>
      <c r="W167">
        <v>5007</v>
      </c>
      <c r="X167">
        <v>4659</v>
      </c>
    </row>
    <row r="168" spans="1:24" x14ac:dyDescent="0.2">
      <c r="A168" t="s">
        <v>529</v>
      </c>
      <c r="B168" t="s">
        <v>440</v>
      </c>
      <c r="C168">
        <v>7083</v>
      </c>
      <c r="D168">
        <v>7666</v>
      </c>
      <c r="E168">
        <v>7725</v>
      </c>
      <c r="F168">
        <v>7642</v>
      </c>
      <c r="G168">
        <v>9124</v>
      </c>
      <c r="H168">
        <v>10352</v>
      </c>
      <c r="I168">
        <v>12458</v>
      </c>
      <c r="J168">
        <v>13921</v>
      </c>
      <c r="K168">
        <v>15440</v>
      </c>
      <c r="L168">
        <v>17278</v>
      </c>
      <c r="M168">
        <v>16891</v>
      </c>
      <c r="N168">
        <v>19665</v>
      </c>
      <c r="O168">
        <v>23887</v>
      </c>
      <c r="P168">
        <v>24246</v>
      </c>
      <c r="Q168">
        <v>26041</v>
      </c>
      <c r="R168">
        <v>28587</v>
      </c>
      <c r="S168">
        <v>29496</v>
      </c>
      <c r="T168">
        <v>31532</v>
      </c>
      <c r="U168">
        <v>34694</v>
      </c>
      <c r="V168">
        <v>34056</v>
      </c>
      <c r="W168">
        <v>35203</v>
      </c>
      <c r="X168">
        <v>30929</v>
      </c>
    </row>
    <row r="169" spans="1:24" x14ac:dyDescent="0.2">
      <c r="A169" t="s">
        <v>530</v>
      </c>
      <c r="B169" t="s">
        <v>441</v>
      </c>
      <c r="C169" t="s">
        <v>22</v>
      </c>
      <c r="D169" t="s">
        <v>22</v>
      </c>
      <c r="E169" t="s">
        <v>22</v>
      </c>
      <c r="F169" t="s">
        <v>22</v>
      </c>
      <c r="G169" t="s">
        <v>22</v>
      </c>
      <c r="H169" t="s">
        <v>22</v>
      </c>
      <c r="I169" t="s">
        <v>22</v>
      </c>
      <c r="J169">
        <v>7734</v>
      </c>
      <c r="K169">
        <v>7099</v>
      </c>
      <c r="L169">
        <v>7702</v>
      </c>
      <c r="M169">
        <v>7771</v>
      </c>
      <c r="N169">
        <v>7915</v>
      </c>
      <c r="O169">
        <v>8550</v>
      </c>
      <c r="P169">
        <v>7874</v>
      </c>
      <c r="Q169">
        <v>8373</v>
      </c>
      <c r="R169">
        <v>9672</v>
      </c>
      <c r="S169">
        <v>10244</v>
      </c>
      <c r="T169">
        <v>11649</v>
      </c>
      <c r="U169">
        <v>13378</v>
      </c>
      <c r="V169">
        <v>12399</v>
      </c>
      <c r="W169">
        <v>11585</v>
      </c>
      <c r="X169">
        <v>11885</v>
      </c>
    </row>
    <row r="170" spans="1:24" x14ac:dyDescent="0.2">
      <c r="A170" t="s">
        <v>531</v>
      </c>
      <c r="B170" t="s">
        <v>442</v>
      </c>
      <c r="C170" t="s">
        <v>22</v>
      </c>
      <c r="D170" t="s">
        <v>22</v>
      </c>
      <c r="E170" t="s">
        <v>22</v>
      </c>
      <c r="F170" t="s">
        <v>22</v>
      </c>
      <c r="G170" t="s">
        <v>22</v>
      </c>
      <c r="H170" t="s">
        <v>22</v>
      </c>
      <c r="I170" t="s">
        <v>22</v>
      </c>
      <c r="J170">
        <v>189</v>
      </c>
      <c r="K170">
        <v>218</v>
      </c>
      <c r="L170">
        <v>241</v>
      </c>
      <c r="M170">
        <v>300</v>
      </c>
      <c r="N170">
        <v>192</v>
      </c>
      <c r="O170">
        <v>286</v>
      </c>
      <c r="P170">
        <v>360</v>
      </c>
      <c r="Q170">
        <v>525</v>
      </c>
      <c r="R170">
        <v>690</v>
      </c>
      <c r="S170">
        <v>847</v>
      </c>
      <c r="T170">
        <v>1014</v>
      </c>
      <c r="U170">
        <v>883</v>
      </c>
      <c r="V170">
        <v>785</v>
      </c>
      <c r="W170">
        <v>535</v>
      </c>
      <c r="X170">
        <v>475</v>
      </c>
    </row>
    <row r="171" spans="1:24" x14ac:dyDescent="0.2">
      <c r="A171" t="s">
        <v>532</v>
      </c>
      <c r="B171" t="s">
        <v>443</v>
      </c>
      <c r="C171" t="s">
        <v>22</v>
      </c>
      <c r="D171" t="s">
        <v>22</v>
      </c>
      <c r="E171" t="s">
        <v>22</v>
      </c>
      <c r="F171" t="s">
        <v>22</v>
      </c>
      <c r="G171" t="s">
        <v>22</v>
      </c>
      <c r="H171" t="s">
        <v>22</v>
      </c>
      <c r="I171" t="s">
        <v>22</v>
      </c>
      <c r="J171">
        <v>5997</v>
      </c>
      <c r="K171">
        <v>8123</v>
      </c>
      <c r="L171">
        <v>9335</v>
      </c>
      <c r="M171">
        <v>8820</v>
      </c>
      <c r="N171">
        <v>11558</v>
      </c>
      <c r="O171">
        <v>15052</v>
      </c>
      <c r="P171">
        <v>16012</v>
      </c>
      <c r="Q171">
        <v>17142</v>
      </c>
      <c r="R171">
        <v>18225</v>
      </c>
      <c r="S171">
        <v>18406</v>
      </c>
      <c r="T171">
        <v>18870</v>
      </c>
      <c r="U171">
        <v>20433</v>
      </c>
      <c r="V171">
        <v>20872</v>
      </c>
      <c r="W171">
        <v>23083</v>
      </c>
      <c r="X171">
        <v>18569</v>
      </c>
    </row>
    <row r="172" spans="1:24" x14ac:dyDescent="0.2">
      <c r="A172" t="s">
        <v>533</v>
      </c>
      <c r="B172" t="s">
        <v>444</v>
      </c>
      <c r="C172">
        <v>291</v>
      </c>
      <c r="D172">
        <v>295</v>
      </c>
      <c r="E172">
        <v>376</v>
      </c>
      <c r="F172">
        <v>346</v>
      </c>
      <c r="G172">
        <v>357</v>
      </c>
      <c r="H172">
        <v>458</v>
      </c>
      <c r="I172">
        <v>567</v>
      </c>
      <c r="J172">
        <v>587</v>
      </c>
      <c r="K172">
        <v>795</v>
      </c>
      <c r="L172">
        <v>994</v>
      </c>
      <c r="M172">
        <v>1395</v>
      </c>
      <c r="N172">
        <v>1680</v>
      </c>
      <c r="O172">
        <v>1835</v>
      </c>
      <c r="P172">
        <v>1779</v>
      </c>
      <c r="Q172">
        <v>2071</v>
      </c>
      <c r="R172">
        <v>2505</v>
      </c>
      <c r="S172">
        <v>2524</v>
      </c>
      <c r="T172">
        <v>2388</v>
      </c>
      <c r="U172">
        <v>2632</v>
      </c>
      <c r="V172">
        <v>1959</v>
      </c>
      <c r="W172">
        <v>2750</v>
      </c>
      <c r="X172">
        <v>3006</v>
      </c>
    </row>
    <row r="173" spans="1:24" x14ac:dyDescent="0.2">
      <c r="A173" t="s">
        <v>534</v>
      </c>
      <c r="B173" t="s">
        <v>445</v>
      </c>
      <c r="C173" t="s">
        <v>22</v>
      </c>
      <c r="D173" t="s">
        <v>22</v>
      </c>
      <c r="E173" t="s">
        <v>22</v>
      </c>
      <c r="F173" t="s">
        <v>22</v>
      </c>
      <c r="G173" t="s">
        <v>22</v>
      </c>
      <c r="H173" t="s">
        <v>22</v>
      </c>
      <c r="I173" t="s">
        <v>22</v>
      </c>
      <c r="J173">
        <v>21</v>
      </c>
      <c r="K173">
        <v>35</v>
      </c>
      <c r="L173">
        <v>28</v>
      </c>
      <c r="M173">
        <v>25</v>
      </c>
      <c r="N173">
        <v>36</v>
      </c>
      <c r="O173">
        <v>85</v>
      </c>
      <c r="P173">
        <v>46</v>
      </c>
      <c r="Q173">
        <v>56</v>
      </c>
      <c r="R173">
        <v>84</v>
      </c>
      <c r="S173">
        <v>91</v>
      </c>
      <c r="T173">
        <v>70</v>
      </c>
      <c r="U173">
        <v>76</v>
      </c>
      <c r="V173">
        <v>80</v>
      </c>
      <c r="W173">
        <v>15</v>
      </c>
      <c r="X173">
        <v>20</v>
      </c>
    </row>
    <row r="174" spans="1:24" x14ac:dyDescent="0.2">
      <c r="A174" t="s">
        <v>535</v>
      </c>
      <c r="B174" t="s">
        <v>446</v>
      </c>
      <c r="C174" t="s">
        <v>22</v>
      </c>
      <c r="D174" t="s">
        <v>22</v>
      </c>
      <c r="E174" t="s">
        <v>22</v>
      </c>
      <c r="F174" t="s">
        <v>22</v>
      </c>
      <c r="G174" t="s">
        <v>22</v>
      </c>
      <c r="H174" t="s">
        <v>22</v>
      </c>
      <c r="I174" t="s">
        <v>22</v>
      </c>
      <c r="J174">
        <v>566</v>
      </c>
      <c r="K174">
        <v>760</v>
      </c>
      <c r="L174">
        <v>966</v>
      </c>
      <c r="M174">
        <v>1370</v>
      </c>
      <c r="N174">
        <v>1644</v>
      </c>
      <c r="O174">
        <v>1751</v>
      </c>
      <c r="P174">
        <v>1733</v>
      </c>
      <c r="Q174">
        <v>2015</v>
      </c>
      <c r="R174">
        <v>2422</v>
      </c>
      <c r="S174">
        <v>2434</v>
      </c>
      <c r="T174">
        <v>2318</v>
      </c>
      <c r="U174">
        <v>2556</v>
      </c>
      <c r="V174">
        <v>1879</v>
      </c>
      <c r="W174">
        <v>2735</v>
      </c>
      <c r="X174">
        <v>2986</v>
      </c>
    </row>
    <row r="175" spans="1:24" x14ac:dyDescent="0.2">
      <c r="A175" t="s">
        <v>536</v>
      </c>
      <c r="B175" t="s">
        <v>447</v>
      </c>
      <c r="C175">
        <v>19999</v>
      </c>
      <c r="D175">
        <v>20306</v>
      </c>
      <c r="E175">
        <v>21204</v>
      </c>
      <c r="F175">
        <v>24027</v>
      </c>
      <c r="G175">
        <v>25748</v>
      </c>
      <c r="H175">
        <v>28026</v>
      </c>
      <c r="I175">
        <v>32076</v>
      </c>
      <c r="J175">
        <v>41378</v>
      </c>
      <c r="K175">
        <v>48455</v>
      </c>
      <c r="L175">
        <v>59675</v>
      </c>
      <c r="M175">
        <v>59517</v>
      </c>
      <c r="N175">
        <v>65903</v>
      </c>
      <c r="O175">
        <v>74082</v>
      </c>
      <c r="P175">
        <v>78678</v>
      </c>
      <c r="Q175">
        <v>84024</v>
      </c>
      <c r="R175">
        <v>90716</v>
      </c>
      <c r="S175">
        <v>95119</v>
      </c>
      <c r="T175">
        <v>100505</v>
      </c>
      <c r="U175">
        <v>106991</v>
      </c>
      <c r="V175">
        <v>107435</v>
      </c>
      <c r="W175">
        <v>112776</v>
      </c>
      <c r="X175">
        <v>117673</v>
      </c>
    </row>
    <row r="176" spans="1:24" x14ac:dyDescent="0.2">
      <c r="A176" t="s">
        <v>537</v>
      </c>
      <c r="B176" t="s">
        <v>448</v>
      </c>
      <c r="C176">
        <v>3293</v>
      </c>
      <c r="D176">
        <v>3370</v>
      </c>
      <c r="E176">
        <v>3413</v>
      </c>
      <c r="F176">
        <v>4090</v>
      </c>
      <c r="G176">
        <v>5098</v>
      </c>
      <c r="H176">
        <v>5810</v>
      </c>
      <c r="I176">
        <v>7274</v>
      </c>
      <c r="J176">
        <v>9309</v>
      </c>
      <c r="K176">
        <v>13121</v>
      </c>
      <c r="L176">
        <v>17325</v>
      </c>
      <c r="M176">
        <v>18551</v>
      </c>
      <c r="N176">
        <v>22593</v>
      </c>
      <c r="O176">
        <v>26559</v>
      </c>
      <c r="P176">
        <v>28752</v>
      </c>
      <c r="Q176">
        <v>31174</v>
      </c>
      <c r="R176">
        <v>31811</v>
      </c>
      <c r="S176">
        <v>33486</v>
      </c>
      <c r="T176">
        <v>35531</v>
      </c>
      <c r="U176">
        <v>37059</v>
      </c>
      <c r="V176">
        <v>34261</v>
      </c>
      <c r="W176">
        <v>33375</v>
      </c>
      <c r="X176">
        <v>33290</v>
      </c>
    </row>
    <row r="177" spans="1:24" x14ac:dyDescent="0.2">
      <c r="A177" t="s">
        <v>538</v>
      </c>
      <c r="B177" t="s">
        <v>449</v>
      </c>
      <c r="C177" t="s">
        <v>22</v>
      </c>
      <c r="D177" t="s">
        <v>22</v>
      </c>
      <c r="E177" t="s">
        <v>22</v>
      </c>
      <c r="F177" t="s">
        <v>22</v>
      </c>
      <c r="G177" t="s">
        <v>22</v>
      </c>
      <c r="H177" t="s">
        <v>22</v>
      </c>
      <c r="I177" t="s">
        <v>22</v>
      </c>
      <c r="J177">
        <v>4306</v>
      </c>
      <c r="K177">
        <v>6447</v>
      </c>
      <c r="L177">
        <v>9683</v>
      </c>
      <c r="M177">
        <v>10468</v>
      </c>
      <c r="N177">
        <v>13018</v>
      </c>
      <c r="O177">
        <v>15811</v>
      </c>
      <c r="P177">
        <v>18344</v>
      </c>
      <c r="Q177">
        <v>19618</v>
      </c>
      <c r="R177">
        <v>19011</v>
      </c>
      <c r="S177">
        <v>19742</v>
      </c>
      <c r="T177">
        <v>21586</v>
      </c>
      <c r="U177">
        <v>22357</v>
      </c>
      <c r="V177">
        <v>20543</v>
      </c>
      <c r="W177">
        <v>12837</v>
      </c>
      <c r="X177">
        <v>12432</v>
      </c>
    </row>
    <row r="178" spans="1:24" x14ac:dyDescent="0.2">
      <c r="A178" t="s">
        <v>539</v>
      </c>
      <c r="B178" t="s">
        <v>450</v>
      </c>
      <c r="C178" t="s">
        <v>22</v>
      </c>
      <c r="D178" t="s">
        <v>22</v>
      </c>
      <c r="E178" t="s">
        <v>22</v>
      </c>
      <c r="F178" t="s">
        <v>22</v>
      </c>
      <c r="G178" t="s">
        <v>22</v>
      </c>
      <c r="H178" t="s">
        <v>22</v>
      </c>
      <c r="I178" t="s">
        <v>22</v>
      </c>
      <c r="J178">
        <v>4274</v>
      </c>
      <c r="K178">
        <v>6411</v>
      </c>
      <c r="L178">
        <v>9654</v>
      </c>
      <c r="M178">
        <v>10430</v>
      </c>
      <c r="N178">
        <v>12977</v>
      </c>
      <c r="O178">
        <v>15757</v>
      </c>
      <c r="P178">
        <v>18242</v>
      </c>
      <c r="Q178">
        <v>19473</v>
      </c>
      <c r="R178">
        <v>18903</v>
      </c>
      <c r="S178">
        <v>19611</v>
      </c>
      <c r="T178">
        <v>21491</v>
      </c>
      <c r="U178">
        <v>22139</v>
      </c>
      <c r="V178">
        <v>20399</v>
      </c>
      <c r="W178">
        <v>12775</v>
      </c>
      <c r="X178">
        <v>12403</v>
      </c>
    </row>
    <row r="179" spans="1:24" x14ac:dyDescent="0.2">
      <c r="A179" t="s">
        <v>540</v>
      </c>
      <c r="B179" t="s">
        <v>451</v>
      </c>
      <c r="C179" t="s">
        <v>22</v>
      </c>
      <c r="D179" t="s">
        <v>22</v>
      </c>
      <c r="E179" t="s">
        <v>22</v>
      </c>
      <c r="F179" t="s">
        <v>22</v>
      </c>
      <c r="G179" t="s">
        <v>22</v>
      </c>
      <c r="H179" t="s">
        <v>22</v>
      </c>
      <c r="I179" t="s">
        <v>22</v>
      </c>
      <c r="J179">
        <v>33</v>
      </c>
      <c r="K179">
        <v>36</v>
      </c>
      <c r="L179">
        <v>30</v>
      </c>
      <c r="M179">
        <v>38</v>
      </c>
      <c r="N179">
        <v>41</v>
      </c>
      <c r="O179">
        <v>54</v>
      </c>
      <c r="P179">
        <v>102</v>
      </c>
      <c r="Q179">
        <v>145</v>
      </c>
      <c r="R179">
        <v>107</v>
      </c>
      <c r="S179">
        <v>132</v>
      </c>
      <c r="T179">
        <v>96</v>
      </c>
      <c r="U179">
        <v>219</v>
      </c>
      <c r="V179">
        <v>144</v>
      </c>
      <c r="W179">
        <v>62</v>
      </c>
      <c r="X179">
        <v>29</v>
      </c>
    </row>
    <row r="180" spans="1:24" x14ac:dyDescent="0.2">
      <c r="A180" t="s">
        <v>541</v>
      </c>
      <c r="B180" t="s">
        <v>452</v>
      </c>
      <c r="C180" t="s">
        <v>22</v>
      </c>
      <c r="D180" t="s">
        <v>22</v>
      </c>
      <c r="E180" t="s">
        <v>22</v>
      </c>
      <c r="F180" t="s">
        <v>22</v>
      </c>
      <c r="G180" t="s">
        <v>22</v>
      </c>
      <c r="H180" t="s">
        <v>22</v>
      </c>
      <c r="I180" t="s">
        <v>22</v>
      </c>
      <c r="J180">
        <v>5003</v>
      </c>
      <c r="K180">
        <v>6674</v>
      </c>
      <c r="L180">
        <v>7642</v>
      </c>
      <c r="M180">
        <v>8083</v>
      </c>
      <c r="N180">
        <v>9574</v>
      </c>
      <c r="O180">
        <v>10748</v>
      </c>
      <c r="P180">
        <v>10408</v>
      </c>
      <c r="Q180">
        <v>11556</v>
      </c>
      <c r="R180">
        <v>12800</v>
      </c>
      <c r="S180">
        <v>13744</v>
      </c>
      <c r="T180">
        <v>13945</v>
      </c>
      <c r="U180">
        <v>14702</v>
      </c>
      <c r="V180">
        <v>13718</v>
      </c>
      <c r="W180">
        <v>20538</v>
      </c>
      <c r="X180">
        <v>20858</v>
      </c>
    </row>
    <row r="181" spans="1:24" x14ac:dyDescent="0.2">
      <c r="A181" t="s">
        <v>542</v>
      </c>
      <c r="B181" t="s">
        <v>453</v>
      </c>
      <c r="C181">
        <v>10656</v>
      </c>
      <c r="D181">
        <v>10763</v>
      </c>
      <c r="E181">
        <v>11119</v>
      </c>
      <c r="F181">
        <v>13854</v>
      </c>
      <c r="G181">
        <v>13881</v>
      </c>
      <c r="H181">
        <v>15548</v>
      </c>
      <c r="I181">
        <v>18532</v>
      </c>
      <c r="J181">
        <v>23373</v>
      </c>
      <c r="K181">
        <v>25380</v>
      </c>
      <c r="L181">
        <v>30095</v>
      </c>
      <c r="M181">
        <v>28093</v>
      </c>
      <c r="N181">
        <v>29380</v>
      </c>
      <c r="O181">
        <v>32587</v>
      </c>
      <c r="P181">
        <v>33775</v>
      </c>
      <c r="Q181">
        <v>35635</v>
      </c>
      <c r="R181">
        <v>40952</v>
      </c>
      <c r="S181">
        <v>42709</v>
      </c>
      <c r="T181">
        <v>45430</v>
      </c>
      <c r="U181">
        <v>47109</v>
      </c>
      <c r="V181">
        <v>52380</v>
      </c>
      <c r="W181">
        <v>54944</v>
      </c>
      <c r="X181">
        <v>60453</v>
      </c>
    </row>
    <row r="182" spans="1:24" x14ac:dyDescent="0.2">
      <c r="A182" t="s">
        <v>543</v>
      </c>
      <c r="B182" t="s">
        <v>454</v>
      </c>
      <c r="C182" t="s">
        <v>22</v>
      </c>
      <c r="D182" t="s">
        <v>22</v>
      </c>
      <c r="E182" t="s">
        <v>22</v>
      </c>
      <c r="F182" t="s">
        <v>22</v>
      </c>
      <c r="G182" t="s">
        <v>22</v>
      </c>
      <c r="H182" t="s">
        <v>22</v>
      </c>
      <c r="I182" t="s">
        <v>22</v>
      </c>
      <c r="J182">
        <v>20836</v>
      </c>
      <c r="K182">
        <v>22476</v>
      </c>
      <c r="L182">
        <v>27171</v>
      </c>
      <c r="M182">
        <v>25209</v>
      </c>
      <c r="N182">
        <v>25953</v>
      </c>
      <c r="O182">
        <v>28235</v>
      </c>
      <c r="P182">
        <v>29324</v>
      </c>
      <c r="Q182">
        <v>31082</v>
      </c>
      <c r="R182">
        <v>35288</v>
      </c>
      <c r="S182">
        <v>36737</v>
      </c>
      <c r="T182">
        <v>38632</v>
      </c>
      <c r="U182">
        <v>40609</v>
      </c>
      <c r="V182">
        <v>45811</v>
      </c>
      <c r="W182">
        <v>48955</v>
      </c>
      <c r="X182">
        <v>55832</v>
      </c>
    </row>
    <row r="183" spans="1:24" x14ac:dyDescent="0.2">
      <c r="A183" t="s">
        <v>544</v>
      </c>
      <c r="B183" t="s">
        <v>455</v>
      </c>
      <c r="C183" t="s">
        <v>22</v>
      </c>
      <c r="D183" t="s">
        <v>22</v>
      </c>
      <c r="E183" t="s">
        <v>22</v>
      </c>
      <c r="F183" t="s">
        <v>22</v>
      </c>
      <c r="G183" t="s">
        <v>22</v>
      </c>
      <c r="H183" t="s">
        <v>22</v>
      </c>
      <c r="I183" t="s">
        <v>22</v>
      </c>
      <c r="J183">
        <v>1223</v>
      </c>
      <c r="K183">
        <v>1573</v>
      </c>
      <c r="L183">
        <v>2018</v>
      </c>
      <c r="M183">
        <v>1746</v>
      </c>
      <c r="N183">
        <v>1695</v>
      </c>
      <c r="O183">
        <v>1944</v>
      </c>
      <c r="P183">
        <v>2131</v>
      </c>
      <c r="Q183">
        <v>2136</v>
      </c>
      <c r="R183">
        <v>2350</v>
      </c>
      <c r="S183">
        <v>2418</v>
      </c>
      <c r="T183">
        <v>2921</v>
      </c>
      <c r="U183">
        <v>3584</v>
      </c>
      <c r="V183">
        <v>3950</v>
      </c>
      <c r="W183">
        <v>4433</v>
      </c>
      <c r="X183">
        <v>4951</v>
      </c>
    </row>
    <row r="184" spans="1:24" x14ac:dyDescent="0.2">
      <c r="A184" t="s">
        <v>545</v>
      </c>
      <c r="B184" t="s">
        <v>456</v>
      </c>
      <c r="C184" t="s">
        <v>22</v>
      </c>
      <c r="D184" t="s">
        <v>22</v>
      </c>
      <c r="E184" t="s">
        <v>22</v>
      </c>
      <c r="F184" t="s">
        <v>22</v>
      </c>
      <c r="G184" t="s">
        <v>22</v>
      </c>
      <c r="H184" t="s">
        <v>22</v>
      </c>
      <c r="I184" t="s">
        <v>22</v>
      </c>
      <c r="J184">
        <v>1516</v>
      </c>
      <c r="K184">
        <v>1782</v>
      </c>
      <c r="L184">
        <v>2384</v>
      </c>
      <c r="M184">
        <v>2190</v>
      </c>
      <c r="N184">
        <v>2400</v>
      </c>
      <c r="O184">
        <v>2245</v>
      </c>
      <c r="P184">
        <v>2263</v>
      </c>
      <c r="Q184">
        <v>2527</v>
      </c>
      <c r="R184">
        <v>2786</v>
      </c>
      <c r="S184">
        <v>3096</v>
      </c>
      <c r="T184">
        <v>3262</v>
      </c>
      <c r="U184">
        <v>3220</v>
      </c>
      <c r="V184">
        <v>3395</v>
      </c>
      <c r="W184">
        <v>5086</v>
      </c>
      <c r="X184">
        <v>6354</v>
      </c>
    </row>
    <row r="185" spans="1:24" x14ac:dyDescent="0.2">
      <c r="A185" t="s">
        <v>546</v>
      </c>
      <c r="B185" t="s">
        <v>457</v>
      </c>
      <c r="C185" t="s">
        <v>22</v>
      </c>
      <c r="D185" t="s">
        <v>22</v>
      </c>
      <c r="E185">
        <v>7840</v>
      </c>
      <c r="F185">
        <v>10752</v>
      </c>
      <c r="G185">
        <v>10501</v>
      </c>
      <c r="H185">
        <v>11774</v>
      </c>
      <c r="I185">
        <v>14532</v>
      </c>
      <c r="J185">
        <v>18097</v>
      </c>
      <c r="K185">
        <v>19121</v>
      </c>
      <c r="L185">
        <v>22768</v>
      </c>
      <c r="M185">
        <v>21273</v>
      </c>
      <c r="N185">
        <v>21858</v>
      </c>
      <c r="O185">
        <v>24046</v>
      </c>
      <c r="P185">
        <v>24930</v>
      </c>
      <c r="Q185">
        <v>26419</v>
      </c>
      <c r="R185">
        <v>30152</v>
      </c>
      <c r="S185">
        <v>31224</v>
      </c>
      <c r="T185">
        <v>32449</v>
      </c>
      <c r="U185">
        <v>33805</v>
      </c>
      <c r="V185">
        <v>38466</v>
      </c>
      <c r="W185">
        <v>39436</v>
      </c>
      <c r="X185">
        <v>44527</v>
      </c>
    </row>
    <row r="186" spans="1:24" x14ac:dyDescent="0.2">
      <c r="A186" t="s">
        <v>547</v>
      </c>
      <c r="B186" t="s">
        <v>458</v>
      </c>
      <c r="C186" t="s">
        <v>22</v>
      </c>
      <c r="D186" t="s">
        <v>22</v>
      </c>
      <c r="E186" t="s">
        <v>22</v>
      </c>
      <c r="F186" t="s">
        <v>22</v>
      </c>
      <c r="G186" t="s">
        <v>22</v>
      </c>
      <c r="H186" t="s">
        <v>22</v>
      </c>
      <c r="I186" t="s">
        <v>22</v>
      </c>
      <c r="J186">
        <v>2538</v>
      </c>
      <c r="K186">
        <v>2904</v>
      </c>
      <c r="L186">
        <v>2924</v>
      </c>
      <c r="M186">
        <v>2884</v>
      </c>
      <c r="N186">
        <v>3427</v>
      </c>
      <c r="O186">
        <v>4352</v>
      </c>
      <c r="P186">
        <v>4451</v>
      </c>
      <c r="Q186">
        <v>4553</v>
      </c>
      <c r="R186">
        <v>5664</v>
      </c>
      <c r="S186">
        <v>5971</v>
      </c>
      <c r="T186">
        <v>6798</v>
      </c>
      <c r="U186">
        <v>6500</v>
      </c>
      <c r="V186">
        <v>6569</v>
      </c>
      <c r="W186">
        <v>5989</v>
      </c>
      <c r="X186">
        <v>4621</v>
      </c>
    </row>
    <row r="187" spans="1:24" x14ac:dyDescent="0.2">
      <c r="A187" t="s">
        <v>548</v>
      </c>
      <c r="B187" t="s">
        <v>459</v>
      </c>
      <c r="C187" t="s">
        <v>22</v>
      </c>
      <c r="D187" t="s">
        <v>22</v>
      </c>
      <c r="E187" t="s">
        <v>22</v>
      </c>
      <c r="F187" t="s">
        <v>22</v>
      </c>
      <c r="G187" t="s">
        <v>22</v>
      </c>
      <c r="H187" t="s">
        <v>22</v>
      </c>
      <c r="I187" t="s">
        <v>22</v>
      </c>
      <c r="J187">
        <v>2031</v>
      </c>
      <c r="K187">
        <v>2313</v>
      </c>
      <c r="L187">
        <v>2266</v>
      </c>
      <c r="M187">
        <v>2348</v>
      </c>
      <c r="N187">
        <v>2774</v>
      </c>
      <c r="O187">
        <v>3401</v>
      </c>
      <c r="P187">
        <v>3428</v>
      </c>
      <c r="Q187">
        <v>3612</v>
      </c>
      <c r="R187">
        <v>4452</v>
      </c>
      <c r="S187">
        <v>4648</v>
      </c>
      <c r="T187">
        <v>5225</v>
      </c>
      <c r="U187">
        <v>4485</v>
      </c>
      <c r="V187">
        <v>4550</v>
      </c>
      <c r="W187">
        <v>4955</v>
      </c>
      <c r="X187">
        <v>3793</v>
      </c>
    </row>
    <row r="188" spans="1:24" x14ac:dyDescent="0.2">
      <c r="A188" t="s">
        <v>549</v>
      </c>
      <c r="B188" t="s">
        <v>460</v>
      </c>
      <c r="C188" t="s">
        <v>22</v>
      </c>
      <c r="D188" t="s">
        <v>22</v>
      </c>
      <c r="E188" t="s">
        <v>22</v>
      </c>
      <c r="F188" t="s">
        <v>22</v>
      </c>
      <c r="G188" t="s">
        <v>22</v>
      </c>
      <c r="H188" t="s">
        <v>22</v>
      </c>
      <c r="I188" t="s">
        <v>22</v>
      </c>
      <c r="J188">
        <v>464</v>
      </c>
      <c r="K188">
        <v>562</v>
      </c>
      <c r="L188">
        <v>636</v>
      </c>
      <c r="M188">
        <v>496</v>
      </c>
      <c r="N188">
        <v>612</v>
      </c>
      <c r="O188">
        <v>899</v>
      </c>
      <c r="P188">
        <v>983</v>
      </c>
      <c r="Q188">
        <v>900</v>
      </c>
      <c r="R188">
        <v>1143</v>
      </c>
      <c r="S188">
        <v>1265</v>
      </c>
      <c r="T188">
        <v>1510</v>
      </c>
      <c r="U188">
        <v>1928</v>
      </c>
      <c r="V188">
        <v>1956</v>
      </c>
      <c r="W188">
        <v>972</v>
      </c>
      <c r="X188">
        <v>771</v>
      </c>
    </row>
    <row r="189" spans="1:24" x14ac:dyDescent="0.2">
      <c r="A189" t="s">
        <v>550</v>
      </c>
      <c r="B189" t="s">
        <v>461</v>
      </c>
      <c r="C189" t="s">
        <v>22</v>
      </c>
      <c r="D189" t="s">
        <v>22</v>
      </c>
      <c r="E189" t="s">
        <v>22</v>
      </c>
      <c r="F189" t="s">
        <v>22</v>
      </c>
      <c r="G189" t="s">
        <v>22</v>
      </c>
      <c r="H189" t="s">
        <v>22</v>
      </c>
      <c r="I189" t="s">
        <v>22</v>
      </c>
      <c r="J189">
        <v>42</v>
      </c>
      <c r="K189">
        <v>29</v>
      </c>
      <c r="L189">
        <v>22</v>
      </c>
      <c r="M189">
        <v>40</v>
      </c>
      <c r="N189">
        <v>41</v>
      </c>
      <c r="O189">
        <v>51</v>
      </c>
      <c r="P189">
        <v>40</v>
      </c>
      <c r="Q189">
        <v>41</v>
      </c>
      <c r="R189">
        <v>68</v>
      </c>
      <c r="S189">
        <v>58</v>
      </c>
      <c r="T189">
        <v>63</v>
      </c>
      <c r="U189">
        <v>87</v>
      </c>
      <c r="V189">
        <v>63</v>
      </c>
      <c r="W189">
        <v>62</v>
      </c>
      <c r="X189">
        <v>57</v>
      </c>
    </row>
    <row r="190" spans="1:24" x14ac:dyDescent="0.2">
      <c r="A190" t="s">
        <v>551</v>
      </c>
      <c r="B190" t="s">
        <v>462</v>
      </c>
      <c r="C190">
        <v>6050</v>
      </c>
      <c r="D190">
        <v>6173</v>
      </c>
      <c r="E190">
        <v>6673</v>
      </c>
      <c r="F190">
        <v>6083</v>
      </c>
      <c r="G190">
        <v>6769</v>
      </c>
      <c r="H190">
        <v>6669</v>
      </c>
      <c r="I190">
        <v>6270</v>
      </c>
      <c r="J190">
        <v>8695</v>
      </c>
      <c r="K190">
        <v>9954</v>
      </c>
      <c r="L190">
        <v>12255</v>
      </c>
      <c r="M190">
        <v>12873</v>
      </c>
      <c r="N190">
        <v>13930</v>
      </c>
      <c r="O190">
        <v>14937</v>
      </c>
      <c r="P190">
        <v>16151</v>
      </c>
      <c r="Q190">
        <v>17215</v>
      </c>
      <c r="R190">
        <v>17953</v>
      </c>
      <c r="S190">
        <v>18925</v>
      </c>
      <c r="T190">
        <v>19544</v>
      </c>
      <c r="U190">
        <v>22823</v>
      </c>
      <c r="V190">
        <v>20794</v>
      </c>
      <c r="W190">
        <v>24457</v>
      </c>
      <c r="X190">
        <v>23931</v>
      </c>
    </row>
    <row r="191" spans="1:24" x14ac:dyDescent="0.2">
      <c r="A191" t="s">
        <v>552</v>
      </c>
      <c r="B191" t="s">
        <v>463</v>
      </c>
      <c r="C191" t="s">
        <v>22</v>
      </c>
      <c r="D191" t="s">
        <v>22</v>
      </c>
      <c r="E191" t="s">
        <v>22</v>
      </c>
      <c r="F191" t="s">
        <v>22</v>
      </c>
      <c r="G191" t="s">
        <v>22</v>
      </c>
      <c r="H191" t="s">
        <v>22</v>
      </c>
      <c r="I191" t="s">
        <v>22</v>
      </c>
      <c r="J191">
        <v>2204</v>
      </c>
      <c r="K191">
        <v>3680</v>
      </c>
      <c r="L191">
        <v>4733</v>
      </c>
      <c r="M191">
        <v>4899</v>
      </c>
      <c r="N191">
        <v>4773</v>
      </c>
      <c r="O191">
        <v>5076</v>
      </c>
      <c r="P191">
        <v>5316</v>
      </c>
      <c r="Q191">
        <v>5060</v>
      </c>
      <c r="R191">
        <v>5112</v>
      </c>
      <c r="S191">
        <v>4937</v>
      </c>
      <c r="T191">
        <v>4778</v>
      </c>
      <c r="U191">
        <v>6104</v>
      </c>
      <c r="V191">
        <v>6028</v>
      </c>
      <c r="W191">
        <v>7816</v>
      </c>
      <c r="X191">
        <v>8119</v>
      </c>
    </row>
    <row r="192" spans="1:24" x14ac:dyDescent="0.2">
      <c r="A192" t="s">
        <v>553</v>
      </c>
      <c r="B192" t="s">
        <v>464</v>
      </c>
      <c r="C192" t="s">
        <v>22</v>
      </c>
      <c r="D192" t="s">
        <v>22</v>
      </c>
      <c r="E192" t="s">
        <v>22</v>
      </c>
      <c r="F192" t="s">
        <v>22</v>
      </c>
      <c r="G192" t="s">
        <v>22</v>
      </c>
      <c r="H192" t="s">
        <v>22</v>
      </c>
      <c r="I192" t="s">
        <v>22</v>
      </c>
      <c r="J192">
        <v>61</v>
      </c>
      <c r="K192">
        <v>84</v>
      </c>
      <c r="L192">
        <v>119</v>
      </c>
      <c r="M192">
        <v>132</v>
      </c>
      <c r="N192">
        <v>105</v>
      </c>
      <c r="O192">
        <v>94</v>
      </c>
      <c r="P192">
        <v>126</v>
      </c>
      <c r="Q192">
        <v>134</v>
      </c>
      <c r="R192">
        <v>164</v>
      </c>
      <c r="S192">
        <v>215</v>
      </c>
      <c r="T192">
        <v>175</v>
      </c>
      <c r="U192">
        <v>283</v>
      </c>
      <c r="V192">
        <v>144</v>
      </c>
      <c r="W192">
        <v>136</v>
      </c>
      <c r="X192">
        <v>134</v>
      </c>
    </row>
    <row r="193" spans="1:24" x14ac:dyDescent="0.2">
      <c r="A193" t="s">
        <v>554</v>
      </c>
      <c r="B193" t="s">
        <v>465</v>
      </c>
      <c r="C193" t="s">
        <v>22</v>
      </c>
      <c r="D193" t="s">
        <v>22</v>
      </c>
      <c r="E193" t="s">
        <v>22</v>
      </c>
      <c r="F193" t="s">
        <v>22</v>
      </c>
      <c r="G193" t="s">
        <v>22</v>
      </c>
      <c r="H193" t="s">
        <v>22</v>
      </c>
      <c r="I193" t="s">
        <v>22</v>
      </c>
      <c r="J193">
        <v>2085</v>
      </c>
      <c r="K193">
        <v>3532</v>
      </c>
      <c r="L193">
        <v>4548</v>
      </c>
      <c r="M193">
        <v>4703</v>
      </c>
      <c r="N193">
        <v>4585</v>
      </c>
      <c r="O193">
        <v>4848</v>
      </c>
      <c r="P193">
        <v>5015</v>
      </c>
      <c r="Q193">
        <v>4760</v>
      </c>
      <c r="R193">
        <v>4743</v>
      </c>
      <c r="S193">
        <v>4485</v>
      </c>
      <c r="T193">
        <v>4416</v>
      </c>
      <c r="U193">
        <v>5591</v>
      </c>
      <c r="V193">
        <v>5596</v>
      </c>
      <c r="W193">
        <v>7583</v>
      </c>
      <c r="X193">
        <v>7933</v>
      </c>
    </row>
    <row r="194" spans="1:24" x14ac:dyDescent="0.2">
      <c r="A194" t="s">
        <v>555</v>
      </c>
      <c r="B194" t="s">
        <v>466</v>
      </c>
      <c r="C194" t="s">
        <v>22</v>
      </c>
      <c r="D194" t="s">
        <v>22</v>
      </c>
      <c r="E194" t="s">
        <v>22</v>
      </c>
      <c r="F194" t="s">
        <v>22</v>
      </c>
      <c r="G194" t="s">
        <v>22</v>
      </c>
      <c r="H194" t="s">
        <v>22</v>
      </c>
      <c r="I194" t="s">
        <v>22</v>
      </c>
      <c r="J194">
        <v>58</v>
      </c>
      <c r="K194">
        <v>65</v>
      </c>
      <c r="L194">
        <v>66</v>
      </c>
      <c r="M194">
        <v>65</v>
      </c>
      <c r="N194">
        <v>83</v>
      </c>
      <c r="O194">
        <v>134</v>
      </c>
      <c r="P194">
        <v>175</v>
      </c>
      <c r="Q194">
        <v>166</v>
      </c>
      <c r="R194">
        <v>205</v>
      </c>
      <c r="S194">
        <v>238</v>
      </c>
      <c r="T194">
        <v>187</v>
      </c>
      <c r="U194">
        <v>230</v>
      </c>
      <c r="V194">
        <v>289</v>
      </c>
      <c r="W194">
        <v>96</v>
      </c>
      <c r="X194">
        <v>52</v>
      </c>
    </row>
    <row r="195" spans="1:24" x14ac:dyDescent="0.2">
      <c r="A195" t="s">
        <v>556</v>
      </c>
      <c r="B195" t="s">
        <v>467</v>
      </c>
      <c r="C195" t="s">
        <v>22</v>
      </c>
      <c r="D195" t="s">
        <v>22</v>
      </c>
      <c r="E195" t="s">
        <v>22</v>
      </c>
      <c r="F195" t="s">
        <v>22</v>
      </c>
      <c r="G195" t="s">
        <v>22</v>
      </c>
      <c r="H195" t="s">
        <v>22</v>
      </c>
      <c r="I195" t="s">
        <v>22</v>
      </c>
      <c r="J195">
        <v>688</v>
      </c>
      <c r="K195">
        <v>697</v>
      </c>
      <c r="L195">
        <v>768</v>
      </c>
      <c r="M195">
        <v>731</v>
      </c>
      <c r="N195">
        <v>687</v>
      </c>
      <c r="O195">
        <v>872</v>
      </c>
      <c r="P195">
        <v>1058</v>
      </c>
      <c r="Q195">
        <v>1392</v>
      </c>
      <c r="R195">
        <v>1362</v>
      </c>
      <c r="S195">
        <v>1416</v>
      </c>
      <c r="T195">
        <v>755</v>
      </c>
      <c r="U195">
        <v>1126</v>
      </c>
      <c r="V195">
        <v>771</v>
      </c>
      <c r="W195">
        <v>783</v>
      </c>
      <c r="X195">
        <v>950</v>
      </c>
    </row>
    <row r="196" spans="1:24" x14ac:dyDescent="0.2">
      <c r="A196" t="s">
        <v>557</v>
      </c>
      <c r="B196" t="s">
        <v>468</v>
      </c>
      <c r="C196" t="s">
        <v>22</v>
      </c>
      <c r="D196" t="s">
        <v>22</v>
      </c>
      <c r="E196" t="s">
        <v>22</v>
      </c>
      <c r="F196" t="s">
        <v>22</v>
      </c>
      <c r="G196" t="s">
        <v>22</v>
      </c>
      <c r="H196" t="s">
        <v>22</v>
      </c>
      <c r="I196" t="s">
        <v>22</v>
      </c>
      <c r="J196">
        <v>4</v>
      </c>
      <c r="K196">
        <v>3</v>
      </c>
      <c r="L196">
        <v>3</v>
      </c>
      <c r="M196">
        <v>8</v>
      </c>
      <c r="N196">
        <v>12</v>
      </c>
      <c r="O196">
        <v>31</v>
      </c>
      <c r="P196">
        <v>13</v>
      </c>
      <c r="Q196">
        <v>17</v>
      </c>
      <c r="R196">
        <v>27</v>
      </c>
      <c r="S196">
        <v>21</v>
      </c>
      <c r="T196">
        <v>23</v>
      </c>
      <c r="U196">
        <v>24</v>
      </c>
      <c r="V196">
        <v>22</v>
      </c>
      <c r="W196">
        <v>21</v>
      </c>
      <c r="X196">
        <v>21</v>
      </c>
    </row>
    <row r="197" spans="1:24" x14ac:dyDescent="0.2">
      <c r="A197" t="s">
        <v>558</v>
      </c>
      <c r="B197" t="s">
        <v>469</v>
      </c>
      <c r="C197" t="s">
        <v>22</v>
      </c>
      <c r="D197" t="s">
        <v>22</v>
      </c>
      <c r="E197" t="s">
        <v>22</v>
      </c>
      <c r="F197" t="s">
        <v>22</v>
      </c>
      <c r="G197" t="s">
        <v>22</v>
      </c>
      <c r="H197" t="s">
        <v>22</v>
      </c>
      <c r="I197" t="s">
        <v>22</v>
      </c>
      <c r="J197" t="s">
        <v>283</v>
      </c>
      <c r="K197" t="s">
        <v>283</v>
      </c>
      <c r="L197">
        <v>1</v>
      </c>
      <c r="M197">
        <v>1</v>
      </c>
      <c r="N197">
        <v>1</v>
      </c>
      <c r="O197">
        <v>4</v>
      </c>
      <c r="P197">
        <v>4</v>
      </c>
      <c r="Q197">
        <v>4</v>
      </c>
      <c r="R197">
        <v>4</v>
      </c>
      <c r="S197">
        <v>3</v>
      </c>
      <c r="T197">
        <v>3</v>
      </c>
      <c r="U197">
        <v>3</v>
      </c>
      <c r="V197">
        <v>2</v>
      </c>
      <c r="W197">
        <v>24</v>
      </c>
      <c r="X197">
        <v>21</v>
      </c>
    </row>
    <row r="198" spans="1:24" x14ac:dyDescent="0.2">
      <c r="A198" t="s">
        <v>559</v>
      </c>
      <c r="B198" t="s">
        <v>470</v>
      </c>
      <c r="C198" t="s">
        <v>22</v>
      </c>
      <c r="D198" t="s">
        <v>22</v>
      </c>
      <c r="E198" t="s">
        <v>22</v>
      </c>
      <c r="F198" t="s">
        <v>22</v>
      </c>
      <c r="G198" t="s">
        <v>22</v>
      </c>
      <c r="H198" t="s">
        <v>22</v>
      </c>
      <c r="I198" t="s">
        <v>22</v>
      </c>
      <c r="J198">
        <v>684</v>
      </c>
      <c r="K198">
        <v>693</v>
      </c>
      <c r="L198">
        <v>765</v>
      </c>
      <c r="M198">
        <v>722</v>
      </c>
      <c r="N198">
        <v>674</v>
      </c>
      <c r="O198">
        <v>837</v>
      </c>
      <c r="P198">
        <v>1041</v>
      </c>
      <c r="Q198">
        <v>1370</v>
      </c>
      <c r="R198">
        <v>1330</v>
      </c>
      <c r="S198">
        <v>1392</v>
      </c>
      <c r="T198">
        <v>730</v>
      </c>
      <c r="U198">
        <v>1100</v>
      </c>
      <c r="V198">
        <v>746</v>
      </c>
      <c r="W198">
        <v>738</v>
      </c>
      <c r="X198">
        <v>908</v>
      </c>
    </row>
    <row r="199" spans="1:24" x14ac:dyDescent="0.2">
      <c r="A199" t="s">
        <v>560</v>
      </c>
      <c r="B199" t="s">
        <v>471</v>
      </c>
      <c r="C199">
        <v>1224</v>
      </c>
      <c r="D199">
        <v>1223</v>
      </c>
      <c r="E199">
        <v>1154</v>
      </c>
      <c r="F199">
        <v>1060</v>
      </c>
      <c r="G199">
        <v>841</v>
      </c>
      <c r="H199">
        <v>1142</v>
      </c>
      <c r="I199">
        <v>1316</v>
      </c>
      <c r="J199">
        <v>1027</v>
      </c>
      <c r="K199">
        <v>878</v>
      </c>
      <c r="L199">
        <v>1644</v>
      </c>
      <c r="M199">
        <v>1943</v>
      </c>
      <c r="N199">
        <v>2173</v>
      </c>
      <c r="O199">
        <v>2020</v>
      </c>
      <c r="P199">
        <v>2787</v>
      </c>
      <c r="Q199">
        <v>3443</v>
      </c>
      <c r="R199">
        <v>3720</v>
      </c>
      <c r="S199">
        <v>3705</v>
      </c>
      <c r="T199">
        <v>3616</v>
      </c>
      <c r="U199">
        <v>3512</v>
      </c>
      <c r="V199">
        <v>2254</v>
      </c>
      <c r="W199">
        <v>1803</v>
      </c>
      <c r="X199">
        <v>1740</v>
      </c>
    </row>
    <row r="200" spans="1:24" x14ac:dyDescent="0.2">
      <c r="A200" t="s">
        <v>561</v>
      </c>
      <c r="B200" t="s">
        <v>472</v>
      </c>
      <c r="C200" t="s">
        <v>22</v>
      </c>
      <c r="D200" t="s">
        <v>22</v>
      </c>
      <c r="E200" t="s">
        <v>22</v>
      </c>
      <c r="F200" t="s">
        <v>22</v>
      </c>
      <c r="G200" t="s">
        <v>22</v>
      </c>
      <c r="H200" t="s">
        <v>22</v>
      </c>
      <c r="I200" t="s">
        <v>22</v>
      </c>
      <c r="J200">
        <v>957</v>
      </c>
      <c r="K200">
        <v>1074</v>
      </c>
      <c r="L200">
        <v>1232</v>
      </c>
      <c r="M200">
        <v>1299</v>
      </c>
      <c r="N200">
        <v>1521</v>
      </c>
      <c r="O200">
        <v>1564</v>
      </c>
      <c r="P200">
        <v>1535</v>
      </c>
      <c r="Q200">
        <v>1578</v>
      </c>
      <c r="R200">
        <v>1481</v>
      </c>
      <c r="S200">
        <v>1575</v>
      </c>
      <c r="T200">
        <v>2020</v>
      </c>
      <c r="U200">
        <v>2234</v>
      </c>
      <c r="V200">
        <v>2438</v>
      </c>
      <c r="W200">
        <v>2518</v>
      </c>
      <c r="X200">
        <v>2457</v>
      </c>
    </row>
    <row r="201" spans="1:24" x14ac:dyDescent="0.2">
      <c r="A201" t="s">
        <v>562</v>
      </c>
      <c r="B201" t="s">
        <v>473</v>
      </c>
      <c r="C201" t="s">
        <v>22</v>
      </c>
      <c r="D201" t="s">
        <v>22</v>
      </c>
      <c r="E201" t="s">
        <v>22</v>
      </c>
      <c r="F201" t="s">
        <v>22</v>
      </c>
      <c r="G201" t="s">
        <v>22</v>
      </c>
      <c r="H201" t="s">
        <v>22</v>
      </c>
      <c r="I201" t="s">
        <v>22</v>
      </c>
      <c r="J201">
        <v>3819</v>
      </c>
      <c r="K201">
        <v>3625</v>
      </c>
      <c r="L201">
        <v>3878</v>
      </c>
      <c r="M201">
        <v>4000</v>
      </c>
      <c r="N201">
        <v>4775</v>
      </c>
      <c r="O201">
        <v>5406</v>
      </c>
      <c r="P201">
        <v>5455</v>
      </c>
      <c r="Q201">
        <v>5743</v>
      </c>
      <c r="R201">
        <v>6277</v>
      </c>
      <c r="S201">
        <v>7291</v>
      </c>
      <c r="T201">
        <v>8375</v>
      </c>
      <c r="U201">
        <v>9845</v>
      </c>
      <c r="V201">
        <v>9304</v>
      </c>
      <c r="W201">
        <v>11537</v>
      </c>
      <c r="X201">
        <v>10665</v>
      </c>
    </row>
    <row r="202" spans="1:24" x14ac:dyDescent="0.2">
      <c r="A202" t="s">
        <v>563</v>
      </c>
      <c r="B202" t="s">
        <v>474</v>
      </c>
      <c r="C202">
        <v>1670</v>
      </c>
      <c r="D202">
        <v>1645</v>
      </c>
      <c r="E202">
        <v>1820</v>
      </c>
      <c r="F202">
        <v>1719</v>
      </c>
      <c r="G202">
        <v>2049</v>
      </c>
      <c r="H202">
        <v>2183</v>
      </c>
      <c r="I202">
        <v>2550</v>
      </c>
      <c r="J202">
        <v>3822</v>
      </c>
      <c r="K202">
        <v>3678</v>
      </c>
      <c r="L202">
        <v>4421</v>
      </c>
      <c r="M202">
        <v>5016</v>
      </c>
      <c r="N202">
        <v>5393</v>
      </c>
      <c r="O202">
        <v>6636</v>
      </c>
      <c r="P202">
        <v>7160</v>
      </c>
      <c r="Q202">
        <v>8205</v>
      </c>
      <c r="R202">
        <v>9323</v>
      </c>
      <c r="S202">
        <v>11358</v>
      </c>
      <c r="T202">
        <v>12544</v>
      </c>
      <c r="U202">
        <v>17530</v>
      </c>
      <c r="V202">
        <v>18825</v>
      </c>
      <c r="W202">
        <v>20486</v>
      </c>
      <c r="X202">
        <v>23185</v>
      </c>
    </row>
    <row r="203" spans="1:24" x14ac:dyDescent="0.2">
      <c r="A203" t="s">
        <v>564</v>
      </c>
      <c r="B203" t="s">
        <v>475</v>
      </c>
      <c r="C203" t="s">
        <v>22</v>
      </c>
      <c r="D203" t="s">
        <v>22</v>
      </c>
      <c r="E203" t="s">
        <v>22</v>
      </c>
      <c r="F203" t="s">
        <v>22</v>
      </c>
      <c r="G203" t="s">
        <v>22</v>
      </c>
      <c r="H203" t="s">
        <v>22</v>
      </c>
      <c r="I203" t="s">
        <v>22</v>
      </c>
      <c r="J203">
        <v>2778</v>
      </c>
      <c r="K203">
        <v>2599</v>
      </c>
      <c r="L203">
        <v>3103</v>
      </c>
      <c r="M203">
        <v>3263</v>
      </c>
      <c r="N203">
        <v>3122</v>
      </c>
      <c r="O203">
        <v>4207</v>
      </c>
      <c r="P203">
        <v>4675</v>
      </c>
      <c r="Q203">
        <v>5677</v>
      </c>
      <c r="R203">
        <v>6830</v>
      </c>
      <c r="S203">
        <v>8567</v>
      </c>
      <c r="T203">
        <v>9368</v>
      </c>
      <c r="U203">
        <v>14328</v>
      </c>
      <c r="V203">
        <v>16015</v>
      </c>
      <c r="W203">
        <v>17408</v>
      </c>
      <c r="X203">
        <v>20142</v>
      </c>
    </row>
    <row r="204" spans="1:24" x14ac:dyDescent="0.2">
      <c r="A204" t="s">
        <v>565</v>
      </c>
      <c r="B204" t="s">
        <v>476</v>
      </c>
      <c r="C204" t="s">
        <v>22</v>
      </c>
      <c r="D204" t="s">
        <v>22</v>
      </c>
      <c r="E204" t="s">
        <v>22</v>
      </c>
      <c r="F204" t="s">
        <v>22</v>
      </c>
      <c r="G204" t="s">
        <v>22</v>
      </c>
      <c r="H204" t="s">
        <v>22</v>
      </c>
      <c r="I204" t="s">
        <v>22</v>
      </c>
      <c r="J204">
        <v>889</v>
      </c>
      <c r="K204">
        <v>621</v>
      </c>
      <c r="L204">
        <v>854</v>
      </c>
      <c r="M204">
        <v>912</v>
      </c>
      <c r="N204">
        <v>968</v>
      </c>
      <c r="O204">
        <v>1379</v>
      </c>
      <c r="P204">
        <v>1116</v>
      </c>
      <c r="Q204">
        <v>1291</v>
      </c>
      <c r="R204">
        <v>874</v>
      </c>
      <c r="S204">
        <v>1114</v>
      </c>
      <c r="T204">
        <v>852</v>
      </c>
      <c r="U204">
        <v>1555</v>
      </c>
      <c r="V204">
        <v>1817</v>
      </c>
      <c r="W204">
        <v>1807</v>
      </c>
      <c r="X204" t="s">
        <v>430</v>
      </c>
    </row>
    <row r="205" spans="1:24" x14ac:dyDescent="0.2">
      <c r="A205" t="s">
        <v>566</v>
      </c>
      <c r="B205" t="s">
        <v>477</v>
      </c>
      <c r="C205" t="s">
        <v>22</v>
      </c>
      <c r="D205" t="s">
        <v>22</v>
      </c>
      <c r="E205" t="s">
        <v>22</v>
      </c>
      <c r="F205" t="s">
        <v>22</v>
      </c>
      <c r="G205" t="s">
        <v>22</v>
      </c>
      <c r="H205" t="s">
        <v>22</v>
      </c>
      <c r="I205" t="s">
        <v>22</v>
      </c>
      <c r="J205" t="s">
        <v>430</v>
      </c>
      <c r="K205" t="s">
        <v>430</v>
      </c>
      <c r="L205" t="s">
        <v>430</v>
      </c>
      <c r="M205" t="s">
        <v>430</v>
      </c>
      <c r="N205" t="s">
        <v>430</v>
      </c>
      <c r="O205" t="s">
        <v>430</v>
      </c>
      <c r="P205" t="s">
        <v>430</v>
      </c>
      <c r="Q205" t="s">
        <v>430</v>
      </c>
      <c r="R205">
        <v>5914</v>
      </c>
      <c r="S205">
        <v>7427</v>
      </c>
      <c r="T205">
        <v>8479</v>
      </c>
      <c r="U205">
        <v>12711</v>
      </c>
      <c r="V205">
        <v>14169</v>
      </c>
      <c r="W205">
        <v>15565</v>
      </c>
      <c r="X205">
        <v>17880</v>
      </c>
    </row>
    <row r="206" spans="1:24" x14ac:dyDescent="0.2">
      <c r="A206" t="s">
        <v>567</v>
      </c>
      <c r="B206" t="s">
        <v>429</v>
      </c>
      <c r="C206" t="s">
        <v>22</v>
      </c>
      <c r="D206" t="s">
        <v>22</v>
      </c>
      <c r="E206" t="s">
        <v>22</v>
      </c>
      <c r="F206" t="s">
        <v>22</v>
      </c>
      <c r="G206" t="s">
        <v>22</v>
      </c>
      <c r="H206" t="s">
        <v>22</v>
      </c>
      <c r="I206" t="s">
        <v>22</v>
      </c>
      <c r="J206">
        <v>1506</v>
      </c>
      <c r="K206">
        <v>1550</v>
      </c>
      <c r="L206">
        <v>1768</v>
      </c>
      <c r="M206">
        <v>1855</v>
      </c>
      <c r="N206">
        <v>1653</v>
      </c>
      <c r="O206">
        <v>2046</v>
      </c>
      <c r="P206">
        <v>2503</v>
      </c>
      <c r="Q206">
        <v>2548</v>
      </c>
      <c r="R206">
        <v>3447</v>
      </c>
      <c r="S206">
        <v>4486</v>
      </c>
      <c r="T206">
        <v>4522</v>
      </c>
      <c r="U206">
        <v>6803</v>
      </c>
      <c r="V206">
        <v>6832</v>
      </c>
      <c r="W206">
        <v>7385</v>
      </c>
      <c r="X206">
        <v>7152</v>
      </c>
    </row>
    <row r="207" spans="1:24" x14ac:dyDescent="0.2">
      <c r="A207" t="s">
        <v>568</v>
      </c>
      <c r="B207" t="s">
        <v>431</v>
      </c>
      <c r="C207" t="s">
        <v>22</v>
      </c>
      <c r="D207" t="s">
        <v>22</v>
      </c>
      <c r="E207" t="s">
        <v>22</v>
      </c>
      <c r="F207" t="s">
        <v>22</v>
      </c>
      <c r="G207" t="s">
        <v>22</v>
      </c>
      <c r="H207" t="s">
        <v>22</v>
      </c>
      <c r="I207" t="s">
        <v>22</v>
      </c>
      <c r="J207" t="s">
        <v>430</v>
      </c>
      <c r="K207" t="s">
        <v>430</v>
      </c>
      <c r="L207" t="s">
        <v>430</v>
      </c>
      <c r="M207" t="s">
        <v>430</v>
      </c>
      <c r="N207" t="s">
        <v>430</v>
      </c>
      <c r="O207" t="s">
        <v>430</v>
      </c>
      <c r="P207" t="s">
        <v>430</v>
      </c>
      <c r="Q207" t="s">
        <v>430</v>
      </c>
      <c r="R207">
        <v>2468</v>
      </c>
      <c r="S207">
        <v>2941</v>
      </c>
      <c r="T207">
        <v>3957</v>
      </c>
      <c r="U207">
        <v>5908</v>
      </c>
      <c r="V207">
        <v>7337</v>
      </c>
      <c r="W207">
        <v>8179</v>
      </c>
      <c r="X207">
        <v>10728</v>
      </c>
    </row>
    <row r="208" spans="1:24" x14ac:dyDescent="0.2">
      <c r="A208" t="s">
        <v>569</v>
      </c>
      <c r="B208" t="s">
        <v>478</v>
      </c>
      <c r="C208" t="s">
        <v>22</v>
      </c>
      <c r="D208" t="s">
        <v>22</v>
      </c>
      <c r="E208" t="s">
        <v>22</v>
      </c>
      <c r="F208" t="s">
        <v>22</v>
      </c>
      <c r="G208" t="s">
        <v>22</v>
      </c>
      <c r="H208" t="s">
        <v>22</v>
      </c>
      <c r="I208" t="s">
        <v>22</v>
      </c>
      <c r="J208" t="s">
        <v>430</v>
      </c>
      <c r="K208" t="s">
        <v>430</v>
      </c>
      <c r="L208" t="s">
        <v>430</v>
      </c>
      <c r="M208" t="s">
        <v>430</v>
      </c>
      <c r="N208" t="s">
        <v>430</v>
      </c>
      <c r="O208" t="s">
        <v>430</v>
      </c>
      <c r="P208" t="s">
        <v>430</v>
      </c>
      <c r="Q208" t="s">
        <v>430</v>
      </c>
      <c r="R208">
        <v>41</v>
      </c>
      <c r="S208">
        <v>26</v>
      </c>
      <c r="T208">
        <v>37</v>
      </c>
      <c r="U208">
        <v>63</v>
      </c>
      <c r="V208">
        <v>29</v>
      </c>
      <c r="W208">
        <v>36</v>
      </c>
      <c r="X208" t="s">
        <v>430</v>
      </c>
    </row>
    <row r="209" spans="1:24" x14ac:dyDescent="0.2">
      <c r="A209" t="s">
        <v>570</v>
      </c>
      <c r="B209" t="s">
        <v>429</v>
      </c>
      <c r="C209" t="s">
        <v>22</v>
      </c>
      <c r="D209" t="s">
        <v>22</v>
      </c>
      <c r="E209" t="s">
        <v>22</v>
      </c>
      <c r="F209" t="s">
        <v>22</v>
      </c>
      <c r="G209" t="s">
        <v>22</v>
      </c>
      <c r="H209" t="s">
        <v>22</v>
      </c>
      <c r="I209" t="s">
        <v>22</v>
      </c>
      <c r="J209">
        <v>0</v>
      </c>
      <c r="K209">
        <v>1</v>
      </c>
      <c r="L209">
        <v>1</v>
      </c>
      <c r="M209">
        <v>5</v>
      </c>
      <c r="N209" t="s">
        <v>283</v>
      </c>
      <c r="O209" t="s">
        <v>283</v>
      </c>
      <c r="P209" t="s">
        <v>283</v>
      </c>
      <c r="Q209" t="s">
        <v>283</v>
      </c>
      <c r="R209">
        <v>1</v>
      </c>
      <c r="S209" t="s">
        <v>430</v>
      </c>
      <c r="T209" t="s">
        <v>430</v>
      </c>
      <c r="U209">
        <v>8</v>
      </c>
      <c r="V209" t="s">
        <v>430</v>
      </c>
      <c r="W209" t="s">
        <v>430</v>
      </c>
      <c r="X209" t="s">
        <v>430</v>
      </c>
    </row>
    <row r="210" spans="1:24" x14ac:dyDescent="0.2">
      <c r="A210" t="s">
        <v>571</v>
      </c>
      <c r="B210" t="s">
        <v>431</v>
      </c>
      <c r="C210" t="s">
        <v>22</v>
      </c>
      <c r="D210" t="s">
        <v>22</v>
      </c>
      <c r="E210" t="s">
        <v>22</v>
      </c>
      <c r="F210" t="s">
        <v>22</v>
      </c>
      <c r="G210" t="s">
        <v>22</v>
      </c>
      <c r="H210" t="s">
        <v>22</v>
      </c>
      <c r="I210" t="s">
        <v>22</v>
      </c>
      <c r="J210" t="s">
        <v>430</v>
      </c>
      <c r="K210" t="s">
        <v>430</v>
      </c>
      <c r="L210" t="s">
        <v>430</v>
      </c>
      <c r="M210" t="s">
        <v>430</v>
      </c>
      <c r="N210" t="s">
        <v>430</v>
      </c>
      <c r="O210" t="s">
        <v>430</v>
      </c>
      <c r="P210" t="s">
        <v>430</v>
      </c>
      <c r="Q210" t="s">
        <v>430</v>
      </c>
      <c r="R210">
        <v>39</v>
      </c>
      <c r="S210" t="s">
        <v>430</v>
      </c>
      <c r="T210" t="s">
        <v>430</v>
      </c>
      <c r="U210">
        <v>55</v>
      </c>
      <c r="V210" t="s">
        <v>430</v>
      </c>
      <c r="W210" t="s">
        <v>430</v>
      </c>
      <c r="X210">
        <v>4</v>
      </c>
    </row>
    <row r="211" spans="1:24" x14ac:dyDescent="0.2">
      <c r="A211" t="s">
        <v>572</v>
      </c>
      <c r="B211" t="s">
        <v>479</v>
      </c>
      <c r="C211" t="s">
        <v>22</v>
      </c>
      <c r="D211" t="s">
        <v>22</v>
      </c>
      <c r="E211" t="s">
        <v>22</v>
      </c>
      <c r="F211" t="s">
        <v>22</v>
      </c>
      <c r="G211" t="s">
        <v>22</v>
      </c>
      <c r="H211" t="s">
        <v>22</v>
      </c>
      <c r="I211" t="s">
        <v>22</v>
      </c>
      <c r="J211">
        <v>186</v>
      </c>
      <c r="K211">
        <v>274</v>
      </c>
      <c r="L211">
        <v>292</v>
      </c>
      <c r="M211">
        <v>363</v>
      </c>
      <c r="N211">
        <v>549</v>
      </c>
      <c r="O211">
        <v>688</v>
      </c>
      <c r="P211">
        <v>845</v>
      </c>
      <c r="Q211">
        <v>1004</v>
      </c>
      <c r="R211">
        <v>1037</v>
      </c>
      <c r="S211">
        <v>1312</v>
      </c>
      <c r="T211">
        <v>1528</v>
      </c>
      <c r="U211">
        <v>1325</v>
      </c>
      <c r="V211">
        <v>1038</v>
      </c>
      <c r="W211">
        <v>754</v>
      </c>
      <c r="X211">
        <v>359</v>
      </c>
    </row>
    <row r="212" spans="1:24" x14ac:dyDescent="0.2">
      <c r="A212" t="s">
        <v>573</v>
      </c>
      <c r="B212" t="s">
        <v>480</v>
      </c>
      <c r="C212" t="s">
        <v>22</v>
      </c>
      <c r="D212" t="s">
        <v>22</v>
      </c>
      <c r="E212" t="s">
        <v>22</v>
      </c>
      <c r="F212" t="s">
        <v>22</v>
      </c>
      <c r="G212" t="s">
        <v>22</v>
      </c>
      <c r="H212" t="s">
        <v>22</v>
      </c>
      <c r="I212" t="s">
        <v>22</v>
      </c>
      <c r="J212">
        <v>857</v>
      </c>
      <c r="K212">
        <v>805</v>
      </c>
      <c r="L212">
        <v>1025</v>
      </c>
      <c r="M212">
        <v>1390</v>
      </c>
      <c r="N212">
        <v>1722</v>
      </c>
      <c r="O212">
        <v>1741</v>
      </c>
      <c r="P212">
        <v>1640</v>
      </c>
      <c r="Q212">
        <v>1524</v>
      </c>
      <c r="R212">
        <v>1457</v>
      </c>
      <c r="S212">
        <v>1479</v>
      </c>
      <c r="T212">
        <v>1647</v>
      </c>
      <c r="U212">
        <v>1877</v>
      </c>
      <c r="V212">
        <v>1772</v>
      </c>
      <c r="W212">
        <v>2324</v>
      </c>
      <c r="X212">
        <v>2684</v>
      </c>
    </row>
    <row r="213" spans="1:24" x14ac:dyDescent="0.2">
      <c r="A213" t="s">
        <v>574</v>
      </c>
      <c r="B213" t="s">
        <v>481</v>
      </c>
      <c r="C213" t="s">
        <v>22</v>
      </c>
      <c r="D213" t="s">
        <v>22</v>
      </c>
      <c r="E213" t="s">
        <v>22</v>
      </c>
      <c r="F213" t="s">
        <v>22</v>
      </c>
      <c r="G213" t="s">
        <v>22</v>
      </c>
      <c r="H213" t="s">
        <v>22</v>
      </c>
      <c r="I213" t="s">
        <v>22</v>
      </c>
      <c r="J213">
        <v>42</v>
      </c>
      <c r="K213">
        <v>54</v>
      </c>
      <c r="L213">
        <v>24</v>
      </c>
      <c r="M213">
        <v>27</v>
      </c>
      <c r="N213">
        <v>60</v>
      </c>
      <c r="O213">
        <v>60</v>
      </c>
      <c r="P213">
        <v>82</v>
      </c>
      <c r="Q213">
        <v>86</v>
      </c>
      <c r="R213">
        <v>113</v>
      </c>
      <c r="S213">
        <v>135</v>
      </c>
      <c r="T213">
        <v>183</v>
      </c>
      <c r="U213">
        <v>146</v>
      </c>
      <c r="V213" t="s">
        <v>430</v>
      </c>
      <c r="W213">
        <v>588</v>
      </c>
      <c r="X213" t="s">
        <v>430</v>
      </c>
    </row>
    <row r="214" spans="1:24" x14ac:dyDescent="0.2">
      <c r="A214" t="s">
        <v>575</v>
      </c>
      <c r="B214" t="s">
        <v>482</v>
      </c>
      <c r="C214" t="s">
        <v>22</v>
      </c>
      <c r="D214" t="s">
        <v>22</v>
      </c>
      <c r="E214" t="s">
        <v>22</v>
      </c>
      <c r="F214" t="s">
        <v>22</v>
      </c>
      <c r="G214" t="s">
        <v>22</v>
      </c>
      <c r="H214" t="s">
        <v>22</v>
      </c>
      <c r="I214" t="s">
        <v>22</v>
      </c>
      <c r="J214">
        <v>815</v>
      </c>
      <c r="K214">
        <v>751</v>
      </c>
      <c r="L214">
        <v>1001</v>
      </c>
      <c r="M214">
        <v>1362</v>
      </c>
      <c r="N214">
        <v>1662</v>
      </c>
      <c r="O214">
        <v>1681</v>
      </c>
      <c r="P214">
        <v>1557</v>
      </c>
      <c r="Q214">
        <v>1437</v>
      </c>
      <c r="R214">
        <v>1343</v>
      </c>
      <c r="S214">
        <v>1342</v>
      </c>
      <c r="T214">
        <v>1463</v>
      </c>
      <c r="U214">
        <v>1731</v>
      </c>
      <c r="V214">
        <v>1586</v>
      </c>
      <c r="W214">
        <v>1661</v>
      </c>
      <c r="X214">
        <v>1926</v>
      </c>
    </row>
    <row r="215" spans="1:24" x14ac:dyDescent="0.2">
      <c r="A215" t="s">
        <v>576</v>
      </c>
      <c r="B215" t="s">
        <v>483</v>
      </c>
      <c r="C215" t="s">
        <v>22</v>
      </c>
      <c r="D215" t="s">
        <v>22</v>
      </c>
      <c r="E215" t="s">
        <v>22</v>
      </c>
      <c r="F215" t="s">
        <v>22</v>
      </c>
      <c r="G215" t="s">
        <v>22</v>
      </c>
      <c r="H215" t="s">
        <v>22</v>
      </c>
      <c r="I215" t="s">
        <v>22</v>
      </c>
      <c r="J215" t="s">
        <v>283</v>
      </c>
      <c r="K215" t="s">
        <v>283</v>
      </c>
      <c r="L215" t="s">
        <v>283</v>
      </c>
      <c r="M215" t="s">
        <v>283</v>
      </c>
      <c r="N215" t="s">
        <v>283</v>
      </c>
      <c r="O215">
        <v>1</v>
      </c>
      <c r="P215">
        <v>1</v>
      </c>
      <c r="Q215">
        <v>1</v>
      </c>
      <c r="R215">
        <v>1</v>
      </c>
      <c r="S215">
        <v>2</v>
      </c>
      <c r="T215">
        <v>1</v>
      </c>
      <c r="U215" t="s">
        <v>283</v>
      </c>
      <c r="V215" t="s">
        <v>430</v>
      </c>
      <c r="W215">
        <v>76</v>
      </c>
      <c r="X215" t="s">
        <v>430</v>
      </c>
    </row>
    <row r="216" spans="1:24" x14ac:dyDescent="0.2">
      <c r="A216" t="s">
        <v>577</v>
      </c>
      <c r="B216" t="s">
        <v>484</v>
      </c>
      <c r="C216">
        <v>14212</v>
      </c>
      <c r="D216">
        <v>14516</v>
      </c>
      <c r="E216">
        <v>15322</v>
      </c>
      <c r="F216">
        <v>19353</v>
      </c>
      <c r="G216">
        <v>23619</v>
      </c>
      <c r="H216">
        <v>26296</v>
      </c>
      <c r="I216">
        <v>27454</v>
      </c>
      <c r="J216">
        <v>27353</v>
      </c>
      <c r="K216">
        <v>28260</v>
      </c>
      <c r="L216">
        <v>28880</v>
      </c>
      <c r="M216">
        <v>31460</v>
      </c>
      <c r="N216">
        <v>31960</v>
      </c>
      <c r="O216">
        <v>31293</v>
      </c>
      <c r="P216">
        <v>27861</v>
      </c>
      <c r="Q216">
        <v>25341</v>
      </c>
      <c r="R216">
        <v>24236</v>
      </c>
      <c r="S216">
        <v>21531</v>
      </c>
      <c r="T216">
        <v>21503</v>
      </c>
      <c r="U216">
        <v>22047</v>
      </c>
      <c r="V216">
        <v>22975</v>
      </c>
      <c r="W216">
        <v>24000</v>
      </c>
      <c r="X216">
        <v>24553</v>
      </c>
    </row>
    <row r="217" spans="1:24" x14ac:dyDescent="0.2">
      <c r="A217" t="s">
        <v>578</v>
      </c>
      <c r="B217" s="75" t="s">
        <v>579</v>
      </c>
      <c r="C217">
        <v>81258</v>
      </c>
      <c r="D217">
        <v>77096</v>
      </c>
      <c r="E217">
        <v>61997</v>
      </c>
      <c r="F217">
        <v>54579</v>
      </c>
      <c r="G217">
        <v>45401</v>
      </c>
      <c r="H217">
        <v>53927</v>
      </c>
      <c r="I217">
        <v>66262</v>
      </c>
      <c r="J217">
        <v>73756</v>
      </c>
      <c r="K217">
        <v>110199</v>
      </c>
      <c r="L217">
        <v>120142</v>
      </c>
      <c r="M217">
        <v>114923</v>
      </c>
      <c r="N217">
        <v>145584</v>
      </c>
      <c r="O217">
        <v>186477</v>
      </c>
      <c r="P217">
        <v>215213</v>
      </c>
      <c r="Q217">
        <v>253678</v>
      </c>
      <c r="R217">
        <v>265965</v>
      </c>
      <c r="S217">
        <v>270447</v>
      </c>
      <c r="T217">
        <v>268326</v>
      </c>
      <c r="U217">
        <v>286603</v>
      </c>
      <c r="V217">
        <v>297799</v>
      </c>
      <c r="W217">
        <v>285174</v>
      </c>
      <c r="X217">
        <v>245342</v>
      </c>
    </row>
    <row r="218" spans="1:24" x14ac:dyDescent="0.2">
      <c r="A218" t="s">
        <v>116</v>
      </c>
      <c r="B218" s="75" t="s">
        <v>24</v>
      </c>
      <c r="C218" t="s">
        <v>116</v>
      </c>
      <c r="D218" t="s">
        <v>116</v>
      </c>
      <c r="E218" t="s">
        <v>116</v>
      </c>
      <c r="F218" t="s">
        <v>116</v>
      </c>
      <c r="G218" t="s">
        <v>116</v>
      </c>
      <c r="H218" t="s">
        <v>116</v>
      </c>
      <c r="I218" t="s">
        <v>116</v>
      </c>
      <c r="J218" t="s">
        <v>116</v>
      </c>
      <c r="K218" t="s">
        <v>116</v>
      </c>
      <c r="L218" t="s">
        <v>116</v>
      </c>
      <c r="M218" t="s">
        <v>116</v>
      </c>
      <c r="N218" t="s">
        <v>116</v>
      </c>
      <c r="O218" t="s">
        <v>116</v>
      </c>
      <c r="P218" t="s">
        <v>116</v>
      </c>
      <c r="Q218" t="s">
        <v>116</v>
      </c>
      <c r="R218" t="s">
        <v>116</v>
      </c>
      <c r="S218" t="s">
        <v>116</v>
      </c>
      <c r="T218" t="s">
        <v>116</v>
      </c>
      <c r="U218" t="s">
        <v>116</v>
      </c>
      <c r="V218" t="s">
        <v>116</v>
      </c>
      <c r="W218" t="s">
        <v>116</v>
      </c>
      <c r="X218" t="s">
        <v>116</v>
      </c>
    </row>
    <row r="219" spans="1:24" x14ac:dyDescent="0.2">
      <c r="A219" t="s">
        <v>116</v>
      </c>
      <c r="B219" t="s">
        <v>580</v>
      </c>
      <c r="C219" t="s">
        <v>116</v>
      </c>
      <c r="D219" t="s">
        <v>116</v>
      </c>
      <c r="E219" t="s">
        <v>116</v>
      </c>
      <c r="F219" t="s">
        <v>116</v>
      </c>
      <c r="G219" t="s">
        <v>116</v>
      </c>
      <c r="H219" t="s">
        <v>116</v>
      </c>
      <c r="I219" t="s">
        <v>116</v>
      </c>
      <c r="J219" t="s">
        <v>116</v>
      </c>
      <c r="K219" t="s">
        <v>116</v>
      </c>
      <c r="L219" t="s">
        <v>116</v>
      </c>
      <c r="M219" t="s">
        <v>116</v>
      </c>
      <c r="N219" t="s">
        <v>116</v>
      </c>
      <c r="O219" t="s">
        <v>116</v>
      </c>
      <c r="P219" t="s">
        <v>116</v>
      </c>
      <c r="Q219" t="s">
        <v>116</v>
      </c>
      <c r="R219" t="s">
        <v>116</v>
      </c>
      <c r="S219" t="s">
        <v>116</v>
      </c>
      <c r="T219" t="s">
        <v>116</v>
      </c>
      <c r="U219" t="s">
        <v>116</v>
      </c>
      <c r="V219" t="s">
        <v>116</v>
      </c>
      <c r="W219" t="s">
        <v>116</v>
      </c>
      <c r="X219" t="s">
        <v>116</v>
      </c>
    </row>
    <row r="220" spans="1:24" x14ac:dyDescent="0.2">
      <c r="A220" t="s">
        <v>581</v>
      </c>
      <c r="B220" t="s">
        <v>582</v>
      </c>
      <c r="C220">
        <v>216347</v>
      </c>
      <c r="D220">
        <v>232371</v>
      </c>
      <c r="E220">
        <v>217567</v>
      </c>
      <c r="F220">
        <v>214651</v>
      </c>
      <c r="G220">
        <v>219130</v>
      </c>
      <c r="H220">
        <v>255245</v>
      </c>
      <c r="I220">
        <v>282283</v>
      </c>
      <c r="J220">
        <v>314276</v>
      </c>
      <c r="K220">
        <v>361337</v>
      </c>
      <c r="L220">
        <v>396388</v>
      </c>
      <c r="M220">
        <v>379298</v>
      </c>
      <c r="N220">
        <v>425225</v>
      </c>
      <c r="O220">
        <v>465205</v>
      </c>
      <c r="P220">
        <v>491313</v>
      </c>
      <c r="Q220">
        <v>511320</v>
      </c>
      <c r="R220">
        <v>531085</v>
      </c>
      <c r="S220">
        <v>538041</v>
      </c>
      <c r="T220">
        <v>537192</v>
      </c>
      <c r="U220">
        <v>568967</v>
      </c>
      <c r="V220">
        <v>592739</v>
      </c>
      <c r="W220">
        <v>595388</v>
      </c>
      <c r="X220">
        <v>427777</v>
      </c>
    </row>
    <row r="221" spans="1:24" x14ac:dyDescent="0.2">
      <c r="A221" t="s">
        <v>583</v>
      </c>
      <c r="B221" t="s">
        <v>584</v>
      </c>
      <c r="C221">
        <v>61654</v>
      </c>
      <c r="D221">
        <v>65652</v>
      </c>
      <c r="E221">
        <v>66469</v>
      </c>
      <c r="F221">
        <v>73408</v>
      </c>
      <c r="G221">
        <v>78610</v>
      </c>
      <c r="H221">
        <v>89291</v>
      </c>
      <c r="I221">
        <v>96204</v>
      </c>
      <c r="J221">
        <v>108810</v>
      </c>
      <c r="K221">
        <v>134326</v>
      </c>
      <c r="L221">
        <v>144403</v>
      </c>
      <c r="M221">
        <v>143163</v>
      </c>
      <c r="N221">
        <v>156815</v>
      </c>
      <c r="O221">
        <v>179460</v>
      </c>
      <c r="P221">
        <v>193510</v>
      </c>
      <c r="Q221">
        <v>208093</v>
      </c>
      <c r="R221">
        <v>225966</v>
      </c>
      <c r="S221">
        <v>230619</v>
      </c>
      <c r="T221">
        <v>243751</v>
      </c>
      <c r="U221">
        <v>264808</v>
      </c>
      <c r="V221">
        <v>268986</v>
      </c>
      <c r="W221">
        <v>280907</v>
      </c>
      <c r="X221">
        <v>277866</v>
      </c>
    </row>
    <row r="222" spans="1:24" x14ac:dyDescent="0.2">
      <c r="A222" t="s">
        <v>585</v>
      </c>
      <c r="B222" t="s">
        <v>109</v>
      </c>
      <c r="C222" t="s">
        <v>22</v>
      </c>
      <c r="D222" t="s">
        <v>22</v>
      </c>
      <c r="E222" t="s">
        <v>22</v>
      </c>
      <c r="F222" t="s">
        <v>22</v>
      </c>
      <c r="G222" t="s">
        <v>22</v>
      </c>
      <c r="H222" t="s">
        <v>22</v>
      </c>
      <c r="I222" t="s">
        <v>22</v>
      </c>
      <c r="J222">
        <v>85374</v>
      </c>
      <c r="K222">
        <v>108256</v>
      </c>
      <c r="L222">
        <v>114566</v>
      </c>
      <c r="M222">
        <v>111639</v>
      </c>
      <c r="N222">
        <v>123757</v>
      </c>
      <c r="O222">
        <v>144629</v>
      </c>
      <c r="P222">
        <v>154583</v>
      </c>
      <c r="Q222">
        <v>166575</v>
      </c>
      <c r="R222">
        <v>185196</v>
      </c>
      <c r="S222">
        <v>185721</v>
      </c>
      <c r="T222">
        <v>193299</v>
      </c>
      <c r="U222">
        <v>211906</v>
      </c>
      <c r="V222">
        <v>215136</v>
      </c>
      <c r="W222">
        <v>224331</v>
      </c>
      <c r="X222">
        <v>223339</v>
      </c>
    </row>
    <row r="223" spans="1:24" x14ac:dyDescent="0.2">
      <c r="A223" t="s">
        <v>586</v>
      </c>
      <c r="B223" t="s">
        <v>110</v>
      </c>
      <c r="C223" t="s">
        <v>22</v>
      </c>
      <c r="D223" t="s">
        <v>22</v>
      </c>
      <c r="E223" t="s">
        <v>22</v>
      </c>
      <c r="F223" t="s">
        <v>22</v>
      </c>
      <c r="G223" t="s">
        <v>22</v>
      </c>
      <c r="H223" t="s">
        <v>22</v>
      </c>
      <c r="I223" t="s">
        <v>22</v>
      </c>
      <c r="J223">
        <v>23436</v>
      </c>
      <c r="K223">
        <v>26070</v>
      </c>
      <c r="L223">
        <v>29837</v>
      </c>
      <c r="M223">
        <v>31524</v>
      </c>
      <c r="N223">
        <v>33059</v>
      </c>
      <c r="O223">
        <v>34832</v>
      </c>
      <c r="P223">
        <v>38927</v>
      </c>
      <c r="Q223">
        <v>41518</v>
      </c>
      <c r="R223">
        <v>40771</v>
      </c>
      <c r="S223">
        <v>44898</v>
      </c>
      <c r="T223">
        <v>50452</v>
      </c>
      <c r="U223">
        <v>52902</v>
      </c>
      <c r="V223">
        <v>53851</v>
      </c>
      <c r="W223">
        <v>56576</v>
      </c>
      <c r="X223">
        <v>54527</v>
      </c>
    </row>
    <row r="224" spans="1:24" x14ac:dyDescent="0.2">
      <c r="A224" t="s">
        <v>116</v>
      </c>
      <c r="B224" t="s">
        <v>85</v>
      </c>
      <c r="C224" t="s">
        <v>116</v>
      </c>
      <c r="D224" t="s">
        <v>116</v>
      </c>
      <c r="E224" t="s">
        <v>116</v>
      </c>
      <c r="F224" t="s">
        <v>116</v>
      </c>
      <c r="G224" t="s">
        <v>116</v>
      </c>
      <c r="H224" t="s">
        <v>116</v>
      </c>
      <c r="I224" t="s">
        <v>116</v>
      </c>
      <c r="J224" t="s">
        <v>116</v>
      </c>
      <c r="K224" t="s">
        <v>116</v>
      </c>
      <c r="L224" t="s">
        <v>116</v>
      </c>
      <c r="M224" t="s">
        <v>116</v>
      </c>
      <c r="N224" t="s">
        <v>116</v>
      </c>
      <c r="O224" t="s">
        <v>116</v>
      </c>
      <c r="P224" t="s">
        <v>116</v>
      </c>
      <c r="Q224" t="s">
        <v>116</v>
      </c>
      <c r="R224" t="s">
        <v>116</v>
      </c>
      <c r="S224" t="s">
        <v>116</v>
      </c>
      <c r="T224" t="s">
        <v>116</v>
      </c>
      <c r="U224" t="s">
        <v>116</v>
      </c>
      <c r="V224" t="s">
        <v>116</v>
      </c>
      <c r="W224" t="s">
        <v>116</v>
      </c>
      <c r="X224" t="s">
        <v>116</v>
      </c>
    </row>
    <row r="225" spans="1:24" x14ac:dyDescent="0.2">
      <c r="A225" t="s">
        <v>587</v>
      </c>
      <c r="B225" t="s">
        <v>582</v>
      </c>
      <c r="C225">
        <v>160787</v>
      </c>
      <c r="D225">
        <v>180705</v>
      </c>
      <c r="E225">
        <v>180573</v>
      </c>
      <c r="F225">
        <v>188186</v>
      </c>
      <c r="G225">
        <v>204906</v>
      </c>
      <c r="H225">
        <v>238837</v>
      </c>
      <c r="I225">
        <v>252969</v>
      </c>
      <c r="J225">
        <v>281290</v>
      </c>
      <c r="K225">
        <v>308299</v>
      </c>
      <c r="L225">
        <v>332711</v>
      </c>
      <c r="M225">
        <v>317150</v>
      </c>
      <c r="N225">
        <v>337404</v>
      </c>
      <c r="O225">
        <v>343625</v>
      </c>
      <c r="P225">
        <v>348519</v>
      </c>
      <c r="Q225">
        <v>333540</v>
      </c>
      <c r="R225">
        <v>347902</v>
      </c>
      <c r="S225">
        <v>348914</v>
      </c>
      <c r="T225">
        <v>352919</v>
      </c>
      <c r="U225">
        <v>375105</v>
      </c>
      <c r="V225">
        <v>397421</v>
      </c>
      <c r="W225">
        <v>423566</v>
      </c>
      <c r="X225">
        <v>295408</v>
      </c>
    </row>
    <row r="226" spans="1:24" x14ac:dyDescent="0.2">
      <c r="A226" t="s">
        <v>588</v>
      </c>
      <c r="B226" t="s">
        <v>584</v>
      </c>
      <c r="C226">
        <v>35955</v>
      </c>
      <c r="D226">
        <v>40222</v>
      </c>
      <c r="E226">
        <v>41465</v>
      </c>
      <c r="F226">
        <v>45295</v>
      </c>
      <c r="G226">
        <v>47433</v>
      </c>
      <c r="H226">
        <v>51772</v>
      </c>
      <c r="I226">
        <v>59257</v>
      </c>
      <c r="J226">
        <v>68040</v>
      </c>
      <c r="K226">
        <v>77165</v>
      </c>
      <c r="L226">
        <v>87939</v>
      </c>
      <c r="M226">
        <v>90388</v>
      </c>
      <c r="N226">
        <v>99052</v>
      </c>
      <c r="O226">
        <v>114563</v>
      </c>
      <c r="P226">
        <v>121091</v>
      </c>
      <c r="Q226">
        <v>132195</v>
      </c>
      <c r="R226">
        <v>143185</v>
      </c>
      <c r="S226">
        <v>149299</v>
      </c>
      <c r="T226">
        <v>159699</v>
      </c>
      <c r="U226">
        <v>172067</v>
      </c>
      <c r="V226">
        <v>166504</v>
      </c>
      <c r="W226">
        <v>167555</v>
      </c>
      <c r="X226">
        <v>164893</v>
      </c>
    </row>
    <row r="227" spans="1:24" x14ac:dyDescent="0.2">
      <c r="A227" t="s">
        <v>589</v>
      </c>
      <c r="B227" t="s">
        <v>590</v>
      </c>
      <c r="C227" t="s">
        <v>22</v>
      </c>
      <c r="D227" t="s">
        <v>22</v>
      </c>
      <c r="E227" t="s">
        <v>22</v>
      </c>
      <c r="F227" t="s">
        <v>22</v>
      </c>
      <c r="G227" t="s">
        <v>22</v>
      </c>
      <c r="H227" t="s">
        <v>22</v>
      </c>
      <c r="I227" t="s">
        <v>22</v>
      </c>
      <c r="J227">
        <v>36561</v>
      </c>
      <c r="K227">
        <v>43676</v>
      </c>
      <c r="L227">
        <v>48982</v>
      </c>
      <c r="M227">
        <v>51825</v>
      </c>
      <c r="N227">
        <v>57752</v>
      </c>
      <c r="O227">
        <v>71681</v>
      </c>
      <c r="P227">
        <v>74194</v>
      </c>
      <c r="Q227">
        <v>81708</v>
      </c>
      <c r="R227">
        <v>90427</v>
      </c>
      <c r="S227">
        <v>95674</v>
      </c>
      <c r="T227">
        <v>103430</v>
      </c>
      <c r="U227">
        <v>113507</v>
      </c>
      <c r="V227">
        <v>113963</v>
      </c>
      <c r="W227">
        <v>114811</v>
      </c>
      <c r="X227">
        <v>113177</v>
      </c>
    </row>
    <row r="228" spans="1:24" x14ac:dyDescent="0.2">
      <c r="A228" t="s">
        <v>591</v>
      </c>
      <c r="B228" t="s">
        <v>592</v>
      </c>
      <c r="C228" t="s">
        <v>22</v>
      </c>
      <c r="D228" t="s">
        <v>22</v>
      </c>
      <c r="E228" t="s">
        <v>22</v>
      </c>
      <c r="F228" t="s">
        <v>22</v>
      </c>
      <c r="G228" t="s">
        <v>22</v>
      </c>
      <c r="H228" t="s">
        <v>22</v>
      </c>
      <c r="I228" t="s">
        <v>22</v>
      </c>
      <c r="J228">
        <v>31479</v>
      </c>
      <c r="K228">
        <v>33489</v>
      </c>
      <c r="L228">
        <v>38957</v>
      </c>
      <c r="M228">
        <v>38563</v>
      </c>
      <c r="N228">
        <v>41299</v>
      </c>
      <c r="O228">
        <v>42882</v>
      </c>
      <c r="P228">
        <v>46897</v>
      </c>
      <c r="Q228">
        <v>50487</v>
      </c>
      <c r="R228">
        <v>52758</v>
      </c>
      <c r="S228">
        <v>53625</v>
      </c>
      <c r="T228">
        <v>56268</v>
      </c>
      <c r="U228">
        <v>58560</v>
      </c>
      <c r="V228">
        <v>52542</v>
      </c>
      <c r="W228">
        <v>52744</v>
      </c>
      <c r="X228">
        <v>51715</v>
      </c>
    </row>
    <row r="229" spans="1:24" x14ac:dyDescent="0.2">
      <c r="A229" t="s">
        <v>116</v>
      </c>
      <c r="B229" t="s">
        <v>593</v>
      </c>
      <c r="C229" t="s">
        <v>116</v>
      </c>
      <c r="D229" t="s">
        <v>116</v>
      </c>
      <c r="E229" t="s">
        <v>116</v>
      </c>
      <c r="F229" t="s">
        <v>116</v>
      </c>
      <c r="G229" t="s">
        <v>116</v>
      </c>
      <c r="H229" t="s">
        <v>116</v>
      </c>
      <c r="I229" t="s">
        <v>116</v>
      </c>
      <c r="J229" t="s">
        <v>116</v>
      </c>
      <c r="K229" t="s">
        <v>116</v>
      </c>
      <c r="L229" t="s">
        <v>116</v>
      </c>
      <c r="M229" t="s">
        <v>116</v>
      </c>
      <c r="N229" t="s">
        <v>116</v>
      </c>
      <c r="O229" t="s">
        <v>116</v>
      </c>
      <c r="P229" t="s">
        <v>116</v>
      </c>
      <c r="Q229" t="s">
        <v>116</v>
      </c>
      <c r="R229" t="s">
        <v>116</v>
      </c>
      <c r="S229" t="s">
        <v>116</v>
      </c>
      <c r="T229" t="s">
        <v>116</v>
      </c>
      <c r="U229" t="s">
        <v>116</v>
      </c>
      <c r="V229" t="s">
        <v>116</v>
      </c>
      <c r="W229" t="s">
        <v>116</v>
      </c>
      <c r="X229" t="s">
        <v>116</v>
      </c>
    </row>
    <row r="230" spans="1:24" x14ac:dyDescent="0.2">
      <c r="A230" t="s">
        <v>594</v>
      </c>
      <c r="B230" t="s">
        <v>595</v>
      </c>
      <c r="C230">
        <v>6760</v>
      </c>
      <c r="D230">
        <v>8455</v>
      </c>
      <c r="E230">
        <v>8233</v>
      </c>
      <c r="F230">
        <v>11905</v>
      </c>
      <c r="G230">
        <v>16193</v>
      </c>
      <c r="H230">
        <v>19836</v>
      </c>
      <c r="I230">
        <v>20969</v>
      </c>
      <c r="J230">
        <v>21437</v>
      </c>
      <c r="K230">
        <v>21595</v>
      </c>
      <c r="L230">
        <v>22974</v>
      </c>
      <c r="M230">
        <v>24081</v>
      </c>
      <c r="N230">
        <v>25354</v>
      </c>
      <c r="O230">
        <v>26026</v>
      </c>
      <c r="P230">
        <v>29375</v>
      </c>
      <c r="Q230">
        <v>29917</v>
      </c>
      <c r="R230">
        <v>31750</v>
      </c>
      <c r="S230">
        <v>31280</v>
      </c>
      <c r="T230">
        <v>32809</v>
      </c>
      <c r="U230">
        <v>33577</v>
      </c>
      <c r="V230">
        <v>32639</v>
      </c>
      <c r="W230">
        <v>35564</v>
      </c>
      <c r="X230">
        <v>39104</v>
      </c>
    </row>
    <row r="231" spans="1:24" x14ac:dyDescent="0.2">
      <c r="A231" t="s">
        <v>596</v>
      </c>
      <c r="B231" t="s">
        <v>597</v>
      </c>
      <c r="C231">
        <v>732</v>
      </c>
      <c r="D231">
        <v>977</v>
      </c>
      <c r="E231">
        <v>950</v>
      </c>
      <c r="F231">
        <v>1593</v>
      </c>
      <c r="G231">
        <v>2313</v>
      </c>
      <c r="H231">
        <v>3557</v>
      </c>
      <c r="I231">
        <v>4949</v>
      </c>
      <c r="J231">
        <v>5393</v>
      </c>
      <c r="K231">
        <v>5284</v>
      </c>
      <c r="L231">
        <v>5765</v>
      </c>
      <c r="M231">
        <v>6690</v>
      </c>
      <c r="N231">
        <v>7285</v>
      </c>
      <c r="O231">
        <v>7111</v>
      </c>
      <c r="P231">
        <v>6978</v>
      </c>
      <c r="Q231">
        <v>6545</v>
      </c>
      <c r="R231">
        <v>7263</v>
      </c>
      <c r="S231">
        <v>4795</v>
      </c>
      <c r="T231">
        <v>3224</v>
      </c>
      <c r="U231">
        <v>3203</v>
      </c>
      <c r="V231">
        <v>3090</v>
      </c>
      <c r="W231">
        <v>3007</v>
      </c>
      <c r="X231">
        <v>3232</v>
      </c>
    </row>
    <row r="232" spans="1:24" x14ac:dyDescent="0.2">
      <c r="A232" t="s">
        <v>598</v>
      </c>
      <c r="B232" t="s">
        <v>599</v>
      </c>
      <c r="C232">
        <v>6028</v>
      </c>
      <c r="D232">
        <v>7477</v>
      </c>
      <c r="E232">
        <v>7283</v>
      </c>
      <c r="F232">
        <v>10311</v>
      </c>
      <c r="G232">
        <v>13879</v>
      </c>
      <c r="H232">
        <v>16279</v>
      </c>
      <c r="I232">
        <v>16020</v>
      </c>
      <c r="J232">
        <v>16044</v>
      </c>
      <c r="K232">
        <v>16312</v>
      </c>
      <c r="L232">
        <v>17209</v>
      </c>
      <c r="M232">
        <v>17392</v>
      </c>
      <c r="N232">
        <v>18069</v>
      </c>
      <c r="O232">
        <v>18914</v>
      </c>
      <c r="P232">
        <v>22396</v>
      </c>
      <c r="Q232">
        <v>23372</v>
      </c>
      <c r="R232">
        <v>24487</v>
      </c>
      <c r="S232">
        <v>26484</v>
      </c>
      <c r="T232">
        <v>29585</v>
      </c>
      <c r="U232">
        <v>30374</v>
      </c>
      <c r="V232">
        <v>29550</v>
      </c>
      <c r="W232">
        <v>32557</v>
      </c>
      <c r="X232">
        <v>35872</v>
      </c>
    </row>
    <row r="233" spans="1:24" x14ac:dyDescent="0.2">
      <c r="A233" t="s">
        <v>600</v>
      </c>
      <c r="B233" t="s">
        <v>601</v>
      </c>
      <c r="C233">
        <v>5750</v>
      </c>
      <c r="D233">
        <v>6405</v>
      </c>
      <c r="E233">
        <v>8474</v>
      </c>
      <c r="F233">
        <v>8314</v>
      </c>
      <c r="G233">
        <v>11573</v>
      </c>
      <c r="H233">
        <v>10649</v>
      </c>
      <c r="I233">
        <v>14015</v>
      </c>
      <c r="J233">
        <v>9260</v>
      </c>
      <c r="K233">
        <v>10496</v>
      </c>
      <c r="L233">
        <v>14052</v>
      </c>
      <c r="M233">
        <v>12137</v>
      </c>
      <c r="N233">
        <v>18392</v>
      </c>
      <c r="O233">
        <v>25797</v>
      </c>
      <c r="P233">
        <v>14772</v>
      </c>
      <c r="Q233">
        <v>16340</v>
      </c>
      <c r="R233">
        <v>16381</v>
      </c>
      <c r="S233">
        <v>16531</v>
      </c>
      <c r="T233">
        <v>16430</v>
      </c>
      <c r="U233">
        <v>19019</v>
      </c>
      <c r="V233">
        <v>26278</v>
      </c>
      <c r="W233">
        <v>26509</v>
      </c>
      <c r="X233">
        <v>20870</v>
      </c>
    </row>
    <row r="234" spans="1:24" x14ac:dyDescent="0.2">
      <c r="A234" t="s">
        <v>602</v>
      </c>
      <c r="B234" t="s">
        <v>597</v>
      </c>
      <c r="C234">
        <v>397</v>
      </c>
      <c r="D234">
        <v>508</v>
      </c>
      <c r="E234">
        <v>781</v>
      </c>
      <c r="F234">
        <v>888</v>
      </c>
      <c r="G234">
        <v>951</v>
      </c>
      <c r="H234">
        <v>1296</v>
      </c>
      <c r="I234">
        <v>1667</v>
      </c>
      <c r="J234">
        <v>1960</v>
      </c>
      <c r="K234">
        <v>2440</v>
      </c>
      <c r="L234">
        <v>3044</v>
      </c>
      <c r="M234">
        <v>3856</v>
      </c>
      <c r="N234">
        <v>4652</v>
      </c>
      <c r="O234">
        <v>3636</v>
      </c>
      <c r="P234">
        <v>2795</v>
      </c>
      <c r="Q234">
        <v>2768</v>
      </c>
      <c r="R234">
        <v>2951</v>
      </c>
      <c r="S234">
        <v>2130</v>
      </c>
      <c r="T234">
        <v>1622</v>
      </c>
      <c r="U234">
        <v>1575</v>
      </c>
      <c r="V234">
        <v>1954</v>
      </c>
      <c r="W234">
        <v>1714</v>
      </c>
      <c r="X234">
        <v>1464</v>
      </c>
    </row>
    <row r="235" spans="1:24" x14ac:dyDescent="0.2">
      <c r="A235" t="s">
        <v>603</v>
      </c>
      <c r="B235" t="s">
        <v>599</v>
      </c>
      <c r="C235">
        <v>5352</v>
      </c>
      <c r="D235">
        <v>5896</v>
      </c>
      <c r="E235">
        <v>7694</v>
      </c>
      <c r="F235">
        <v>7425</v>
      </c>
      <c r="G235">
        <v>10623</v>
      </c>
      <c r="H235">
        <v>9352</v>
      </c>
      <c r="I235">
        <v>12347</v>
      </c>
      <c r="J235">
        <v>7300</v>
      </c>
      <c r="K235">
        <v>8057</v>
      </c>
      <c r="L235">
        <v>11008</v>
      </c>
      <c r="M235">
        <v>8281</v>
      </c>
      <c r="N235">
        <v>13740</v>
      </c>
      <c r="O235">
        <v>22161</v>
      </c>
      <c r="P235">
        <v>11977</v>
      </c>
      <c r="Q235">
        <v>13572</v>
      </c>
      <c r="R235">
        <v>13430</v>
      </c>
      <c r="S235">
        <v>14400</v>
      </c>
      <c r="T235">
        <v>14808</v>
      </c>
      <c r="U235">
        <v>17445</v>
      </c>
      <c r="V235">
        <v>24324</v>
      </c>
      <c r="W235">
        <v>24795</v>
      </c>
      <c r="X235">
        <v>19406</v>
      </c>
    </row>
    <row r="236" spans="1:24" x14ac:dyDescent="0.2">
      <c r="A236" t="s">
        <v>604</v>
      </c>
      <c r="B236" t="s">
        <v>605</v>
      </c>
      <c r="C236">
        <v>20857</v>
      </c>
      <c r="D236">
        <v>26888</v>
      </c>
      <c r="E236">
        <v>40299</v>
      </c>
      <c r="F236">
        <v>48156</v>
      </c>
      <c r="G236">
        <v>54956</v>
      </c>
      <c r="H236">
        <v>66683</v>
      </c>
      <c r="I236">
        <v>65993</v>
      </c>
      <c r="J236">
        <v>71845</v>
      </c>
      <c r="K236">
        <v>82443</v>
      </c>
      <c r="L236">
        <v>97127</v>
      </c>
      <c r="M236">
        <v>104334</v>
      </c>
      <c r="N236">
        <v>102416</v>
      </c>
      <c r="O236">
        <v>97150</v>
      </c>
      <c r="P236">
        <v>102279</v>
      </c>
      <c r="Q236">
        <v>103717</v>
      </c>
      <c r="R236">
        <v>110386</v>
      </c>
      <c r="S236">
        <v>112803</v>
      </c>
      <c r="T236">
        <v>126236</v>
      </c>
      <c r="U236">
        <v>134862</v>
      </c>
      <c r="V236">
        <v>111088</v>
      </c>
      <c r="W236">
        <v>132671</v>
      </c>
      <c r="X236">
        <v>140581</v>
      </c>
    </row>
    <row r="237" spans="1:24" x14ac:dyDescent="0.2">
      <c r="A237" t="s">
        <v>606</v>
      </c>
      <c r="B237" t="s">
        <v>597</v>
      </c>
      <c r="C237">
        <v>1520</v>
      </c>
      <c r="D237">
        <v>1714</v>
      </c>
      <c r="E237">
        <v>2133</v>
      </c>
      <c r="F237">
        <v>4052</v>
      </c>
      <c r="G237">
        <v>3881</v>
      </c>
      <c r="H237">
        <v>3342</v>
      </c>
      <c r="I237">
        <v>3131</v>
      </c>
      <c r="J237">
        <v>4607</v>
      </c>
      <c r="K237">
        <v>4331</v>
      </c>
      <c r="L237">
        <v>3995</v>
      </c>
      <c r="M237">
        <v>3930</v>
      </c>
      <c r="N237">
        <v>5185</v>
      </c>
      <c r="O237">
        <v>5490</v>
      </c>
      <c r="P237">
        <v>5383</v>
      </c>
      <c r="Q237">
        <v>5031</v>
      </c>
      <c r="R237">
        <v>5361</v>
      </c>
      <c r="S237">
        <v>4467</v>
      </c>
      <c r="T237">
        <v>4556</v>
      </c>
      <c r="U237">
        <v>4359</v>
      </c>
      <c r="V237">
        <v>4222</v>
      </c>
      <c r="W237">
        <v>4880</v>
      </c>
      <c r="X237">
        <v>5557</v>
      </c>
    </row>
    <row r="238" spans="1:24" x14ac:dyDescent="0.2">
      <c r="A238" t="s">
        <v>607</v>
      </c>
      <c r="B238" t="s">
        <v>599</v>
      </c>
      <c r="C238">
        <v>19336</v>
      </c>
      <c r="D238">
        <v>25174</v>
      </c>
      <c r="E238">
        <v>38165</v>
      </c>
      <c r="F238">
        <v>44104</v>
      </c>
      <c r="G238">
        <v>51075</v>
      </c>
      <c r="H238">
        <v>63341</v>
      </c>
      <c r="I238">
        <v>62862</v>
      </c>
      <c r="J238">
        <v>67238</v>
      </c>
      <c r="K238">
        <v>78112</v>
      </c>
      <c r="L238">
        <v>93133</v>
      </c>
      <c r="M238">
        <v>100404</v>
      </c>
      <c r="N238">
        <v>97231</v>
      </c>
      <c r="O238">
        <v>91660</v>
      </c>
      <c r="P238">
        <v>96896</v>
      </c>
      <c r="Q238">
        <v>98686</v>
      </c>
      <c r="R238">
        <v>105025</v>
      </c>
      <c r="S238">
        <v>108336</v>
      </c>
      <c r="T238">
        <v>121680</v>
      </c>
      <c r="U238">
        <v>130503</v>
      </c>
      <c r="V238">
        <v>106866</v>
      </c>
      <c r="W238">
        <v>127790</v>
      </c>
      <c r="X238">
        <v>135024</v>
      </c>
    </row>
    <row r="239" spans="1:24" x14ac:dyDescent="0.2">
      <c r="A239" t="s">
        <v>608</v>
      </c>
      <c r="B239" t="s">
        <v>609</v>
      </c>
      <c r="C239">
        <v>18172</v>
      </c>
      <c r="D239">
        <v>18764</v>
      </c>
      <c r="E239">
        <v>35910</v>
      </c>
      <c r="F239">
        <v>31255</v>
      </c>
      <c r="G239">
        <v>33778</v>
      </c>
      <c r="H239">
        <v>31967</v>
      </c>
      <c r="I239">
        <v>41345</v>
      </c>
      <c r="J239">
        <v>31890</v>
      </c>
      <c r="K239">
        <v>34732</v>
      </c>
      <c r="L239">
        <v>55938</v>
      </c>
      <c r="M239">
        <v>50261</v>
      </c>
      <c r="N239">
        <v>53352</v>
      </c>
      <c r="O239">
        <v>63211</v>
      </c>
      <c r="P239">
        <v>78676</v>
      </c>
      <c r="Q239">
        <v>73669</v>
      </c>
      <c r="R239">
        <v>75268</v>
      </c>
      <c r="S239">
        <v>76610</v>
      </c>
      <c r="T239">
        <v>81818</v>
      </c>
      <c r="U239">
        <v>109711</v>
      </c>
      <c r="V239">
        <v>86998</v>
      </c>
      <c r="W239">
        <v>91430</v>
      </c>
      <c r="X239">
        <v>100937</v>
      </c>
    </row>
    <row r="240" spans="1:24" x14ac:dyDescent="0.2">
      <c r="A240" t="s">
        <v>610</v>
      </c>
      <c r="B240" t="s">
        <v>597</v>
      </c>
      <c r="C240">
        <v>191</v>
      </c>
      <c r="D240">
        <v>442</v>
      </c>
      <c r="E240">
        <v>391</v>
      </c>
      <c r="F240">
        <v>341</v>
      </c>
      <c r="G240">
        <v>76</v>
      </c>
      <c r="H240">
        <v>214</v>
      </c>
      <c r="I240">
        <v>544</v>
      </c>
      <c r="J240">
        <v>1370</v>
      </c>
      <c r="K240">
        <v>810</v>
      </c>
      <c r="L240">
        <v>664</v>
      </c>
      <c r="M240">
        <v>854</v>
      </c>
      <c r="N240">
        <v>657</v>
      </c>
      <c r="O240">
        <v>520</v>
      </c>
      <c r="P240">
        <v>529</v>
      </c>
      <c r="Q240">
        <v>518</v>
      </c>
      <c r="R240">
        <v>674</v>
      </c>
      <c r="S240">
        <v>778</v>
      </c>
      <c r="T240">
        <v>710</v>
      </c>
      <c r="U240">
        <v>825</v>
      </c>
      <c r="V240">
        <v>807</v>
      </c>
      <c r="W240">
        <v>744</v>
      </c>
      <c r="X240">
        <v>730</v>
      </c>
    </row>
    <row r="241" spans="1:24" x14ac:dyDescent="0.2">
      <c r="A241" t="s">
        <v>611</v>
      </c>
      <c r="B241" t="s">
        <v>599</v>
      </c>
      <c r="C241">
        <v>17982</v>
      </c>
      <c r="D241">
        <v>18322</v>
      </c>
      <c r="E241">
        <v>35518</v>
      </c>
      <c r="F241">
        <v>30914</v>
      </c>
      <c r="G241">
        <v>33703</v>
      </c>
      <c r="H241">
        <v>31753</v>
      </c>
      <c r="I241">
        <v>40802</v>
      </c>
      <c r="J241">
        <v>30520</v>
      </c>
      <c r="K241">
        <v>33922</v>
      </c>
      <c r="L241">
        <v>55275</v>
      </c>
      <c r="M241">
        <v>49408</v>
      </c>
      <c r="N241">
        <v>52695</v>
      </c>
      <c r="O241">
        <v>62691</v>
      </c>
      <c r="P241">
        <v>78147</v>
      </c>
      <c r="Q241">
        <v>73151</v>
      </c>
      <c r="R241">
        <v>74594</v>
      </c>
      <c r="S241">
        <v>75832</v>
      </c>
      <c r="T241">
        <v>81108</v>
      </c>
      <c r="U241">
        <v>108886</v>
      </c>
      <c r="V241">
        <v>86190</v>
      </c>
      <c r="W241">
        <v>90686</v>
      </c>
      <c r="X241">
        <v>100206</v>
      </c>
    </row>
    <row r="242" spans="1:24" ht="14.25" x14ac:dyDescent="0.3">
      <c r="A242" s="293" t="s">
        <v>336</v>
      </c>
      <c r="B242" s="290"/>
      <c r="C242" s="290"/>
      <c r="D242" s="290"/>
      <c r="E242" s="290"/>
      <c r="F242" s="290"/>
      <c r="G242" s="290"/>
      <c r="H242" s="290"/>
      <c r="I242" s="290"/>
      <c r="J242" s="290"/>
      <c r="K242" s="290"/>
      <c r="L242" s="290"/>
      <c r="M242" s="290"/>
      <c r="N242" s="290"/>
      <c r="O242" s="290"/>
      <c r="P242" s="290"/>
      <c r="Q242" s="290"/>
      <c r="R242" s="290"/>
      <c r="S242" s="290"/>
      <c r="T242" s="290"/>
      <c r="U242" s="290"/>
      <c r="V242" s="290"/>
      <c r="W242" s="290"/>
      <c r="X242" s="290"/>
    </row>
    <row r="243" spans="1:24" x14ac:dyDescent="0.2">
      <c r="A243" s="289" t="s">
        <v>337</v>
      </c>
      <c r="B243" s="290"/>
      <c r="C243" s="290"/>
      <c r="D243" s="290"/>
      <c r="E243" s="290"/>
      <c r="F243" s="290"/>
      <c r="G243" s="290"/>
      <c r="H243" s="290"/>
      <c r="I243" s="290"/>
      <c r="J243" s="290"/>
      <c r="K243" s="290"/>
      <c r="L243" s="290"/>
      <c r="M243" s="290"/>
      <c r="N243" s="290"/>
      <c r="O243" s="290"/>
      <c r="P243" s="290"/>
      <c r="Q243" s="290"/>
      <c r="R243" s="290"/>
      <c r="S243" s="290"/>
      <c r="T243" s="290"/>
      <c r="U243" s="290"/>
      <c r="V243" s="290"/>
      <c r="W243" s="290"/>
      <c r="X243" s="290"/>
    </row>
    <row r="244" spans="1:24" x14ac:dyDescent="0.2">
      <c r="A244" s="289" t="s">
        <v>338</v>
      </c>
      <c r="B244" s="290"/>
      <c r="C244" s="290"/>
      <c r="D244" s="290"/>
      <c r="E244" s="290"/>
      <c r="F244" s="290"/>
      <c r="G244" s="290"/>
      <c r="H244" s="290"/>
      <c r="I244" s="290"/>
      <c r="J244" s="290"/>
      <c r="K244" s="290"/>
      <c r="L244" s="290"/>
      <c r="M244" s="290"/>
      <c r="N244" s="290"/>
      <c r="O244" s="290"/>
      <c r="P244" s="290"/>
      <c r="Q244" s="290"/>
      <c r="R244" s="290"/>
      <c r="S244" s="290"/>
      <c r="T244" s="290"/>
      <c r="U244" s="290"/>
      <c r="V244" s="290"/>
      <c r="W244" s="290"/>
      <c r="X244" s="290"/>
    </row>
    <row r="245" spans="1:24" x14ac:dyDescent="0.2">
      <c r="A245" s="289" t="s">
        <v>339</v>
      </c>
      <c r="B245" s="290"/>
      <c r="C245" s="290"/>
      <c r="D245" s="290"/>
      <c r="E245" s="290"/>
      <c r="F245" s="290"/>
      <c r="G245" s="290"/>
      <c r="H245" s="290"/>
      <c r="I245" s="290"/>
      <c r="J245" s="290"/>
      <c r="K245" s="290"/>
      <c r="L245" s="290"/>
      <c r="M245" s="290"/>
      <c r="N245" s="290"/>
      <c r="O245" s="290"/>
      <c r="P245" s="290"/>
      <c r="Q245" s="290"/>
      <c r="R245" s="290"/>
      <c r="S245" s="290"/>
      <c r="T245" s="290"/>
      <c r="U245" s="290"/>
      <c r="V245" s="290"/>
      <c r="W245" s="290"/>
      <c r="X245" s="290"/>
    </row>
    <row r="246" spans="1:24" x14ac:dyDescent="0.2">
      <c r="A246" s="289" t="s">
        <v>340</v>
      </c>
      <c r="B246" s="290"/>
      <c r="C246" s="290"/>
      <c r="D246" s="290"/>
      <c r="E246" s="290"/>
      <c r="F246" s="290"/>
      <c r="G246" s="290"/>
      <c r="H246" s="290"/>
      <c r="I246" s="290"/>
      <c r="J246" s="290"/>
      <c r="K246" s="290"/>
      <c r="L246" s="290"/>
      <c r="M246" s="290"/>
      <c r="N246" s="290"/>
      <c r="O246" s="290"/>
      <c r="P246" s="290"/>
      <c r="Q246" s="290"/>
      <c r="R246" s="290"/>
      <c r="S246" s="290"/>
      <c r="T246" s="290"/>
      <c r="U246" s="290"/>
      <c r="V246" s="290"/>
      <c r="W246" s="290"/>
      <c r="X246" s="290"/>
    </row>
    <row r="247" spans="1:24" x14ac:dyDescent="0.2">
      <c r="A247" s="289" t="s">
        <v>612</v>
      </c>
      <c r="B247" s="290"/>
      <c r="C247" s="290"/>
      <c r="D247" s="290"/>
      <c r="E247" s="290"/>
      <c r="F247" s="290"/>
      <c r="G247" s="290"/>
      <c r="H247" s="290"/>
      <c r="I247" s="290"/>
      <c r="J247" s="290"/>
      <c r="K247" s="290"/>
      <c r="L247" s="290"/>
      <c r="M247" s="290"/>
      <c r="N247" s="290"/>
      <c r="O247" s="290"/>
      <c r="P247" s="290"/>
      <c r="Q247" s="290"/>
      <c r="R247" s="290"/>
      <c r="S247" s="290"/>
      <c r="T247" s="290"/>
      <c r="U247" s="290"/>
      <c r="V247" s="290"/>
      <c r="W247" s="290"/>
      <c r="X247" s="290"/>
    </row>
    <row r="248" spans="1:24" x14ac:dyDescent="0.2">
      <c r="A248" s="289" t="s">
        <v>613</v>
      </c>
      <c r="B248" s="290"/>
      <c r="C248" s="290"/>
      <c r="D248" s="290"/>
      <c r="E248" s="290"/>
      <c r="F248" s="290"/>
      <c r="G248" s="290"/>
      <c r="H248" s="290"/>
      <c r="I248" s="290"/>
      <c r="J248" s="290"/>
      <c r="K248" s="290"/>
      <c r="L248" s="290"/>
      <c r="M248" s="290"/>
      <c r="N248" s="290"/>
      <c r="O248" s="290"/>
      <c r="P248" s="290"/>
      <c r="Q248" s="290"/>
      <c r="R248" s="290"/>
      <c r="S248" s="290"/>
      <c r="T248" s="290"/>
      <c r="U248" s="290"/>
      <c r="V248" s="290"/>
      <c r="W248" s="290"/>
      <c r="X248" s="290"/>
    </row>
    <row r="249" spans="1:24" x14ac:dyDescent="0.2">
      <c r="A249" s="289" t="s">
        <v>614</v>
      </c>
      <c r="B249" s="290"/>
      <c r="C249" s="290"/>
      <c r="D249" s="290"/>
      <c r="E249" s="290"/>
      <c r="F249" s="290"/>
      <c r="G249" s="290"/>
      <c r="H249" s="290"/>
      <c r="I249" s="290"/>
      <c r="J249" s="290"/>
      <c r="K249" s="290"/>
      <c r="L249" s="290"/>
      <c r="M249" s="290"/>
      <c r="N249" s="290"/>
      <c r="O249" s="290"/>
      <c r="P249" s="290"/>
      <c r="Q249" s="290"/>
      <c r="R249" s="290"/>
      <c r="S249" s="290"/>
      <c r="T249" s="290"/>
      <c r="U249" s="290"/>
      <c r="V249" s="290"/>
      <c r="W249" s="290"/>
      <c r="X249" s="290"/>
    </row>
    <row r="250" spans="1:24" x14ac:dyDescent="0.2">
      <c r="A250" s="289" t="s">
        <v>615</v>
      </c>
      <c r="B250" s="290"/>
      <c r="C250" s="290"/>
      <c r="D250" s="290"/>
      <c r="E250" s="290"/>
      <c r="F250" s="290"/>
      <c r="G250" s="290"/>
      <c r="H250" s="290"/>
      <c r="I250" s="290"/>
      <c r="J250" s="290"/>
      <c r="K250" s="290"/>
      <c r="L250" s="290"/>
      <c r="M250" s="290"/>
      <c r="N250" s="290"/>
      <c r="O250" s="290"/>
      <c r="P250" s="290"/>
      <c r="Q250" s="290"/>
      <c r="R250" s="290"/>
      <c r="S250" s="290"/>
      <c r="T250" s="290"/>
      <c r="U250" s="290"/>
      <c r="V250" s="290"/>
      <c r="W250" s="290"/>
      <c r="X250" s="290"/>
    </row>
    <row r="251" spans="1:24" x14ac:dyDescent="0.2">
      <c r="A251" s="289" t="s">
        <v>616</v>
      </c>
      <c r="B251" s="290"/>
      <c r="C251" s="290"/>
      <c r="D251" s="290"/>
      <c r="E251" s="290"/>
      <c r="F251" s="290"/>
      <c r="G251" s="290"/>
      <c r="H251" s="290"/>
      <c r="I251" s="290"/>
      <c r="J251" s="290"/>
      <c r="K251" s="290"/>
      <c r="L251" s="290"/>
      <c r="M251" s="290"/>
      <c r="N251" s="290"/>
      <c r="O251" s="290"/>
      <c r="P251" s="290"/>
      <c r="Q251" s="290"/>
      <c r="R251" s="290"/>
      <c r="S251" s="290"/>
      <c r="T251" s="290"/>
      <c r="U251" s="290"/>
      <c r="V251" s="290"/>
      <c r="W251" s="290"/>
      <c r="X251" s="290"/>
    </row>
    <row r="252" spans="1:24" x14ac:dyDescent="0.2">
      <c r="A252" s="289" t="s">
        <v>617</v>
      </c>
      <c r="B252" s="290"/>
      <c r="C252" s="290"/>
      <c r="D252" s="290"/>
      <c r="E252" s="290"/>
      <c r="F252" s="290"/>
      <c r="G252" s="290"/>
      <c r="H252" s="290"/>
      <c r="I252" s="290"/>
      <c r="J252" s="290"/>
      <c r="K252" s="290"/>
      <c r="L252" s="290"/>
      <c r="M252" s="290"/>
      <c r="N252" s="290"/>
      <c r="O252" s="290"/>
      <c r="P252" s="290"/>
      <c r="Q252" s="290"/>
      <c r="R252" s="290"/>
      <c r="S252" s="290"/>
      <c r="T252" s="290"/>
      <c r="U252" s="290"/>
      <c r="V252" s="290"/>
      <c r="W252" s="290"/>
      <c r="X252" s="290"/>
    </row>
  </sheetData>
  <mergeCells count="15">
    <mergeCell ref="A250:X250"/>
    <mergeCell ref="A251:X251"/>
    <mergeCell ref="A252:X252"/>
    <mergeCell ref="A244:X244"/>
    <mergeCell ref="A245:X245"/>
    <mergeCell ref="A246:X246"/>
    <mergeCell ref="A247:X247"/>
    <mergeCell ref="A248:X248"/>
    <mergeCell ref="A249:X249"/>
    <mergeCell ref="A243:X243"/>
    <mergeCell ref="A1:X1"/>
    <mergeCell ref="A2:X2"/>
    <mergeCell ref="A3:X3"/>
    <mergeCell ref="A4:X4"/>
    <mergeCell ref="A242:X242"/>
  </mergeCells>
  <pageMargins left="0.7" right="0.7" top="0.75" bottom="0.75" header="0.3" footer="0.3"/>
  <customProperties>
    <customPr name="SourceTable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79998168889431442"/>
  </sheetPr>
  <dimension ref="A1:N129"/>
  <sheetViews>
    <sheetView zoomScale="115" zoomScaleNormal="115" workbookViewId="0">
      <pane xSplit="2" ySplit="5" topLeftCell="C6" activePane="bottomRight" state="frozen"/>
      <selection pane="topRight" activeCell="C1" sqref="C1"/>
      <selection pane="bottomLeft" activeCell="A6" sqref="A6"/>
      <selection pane="bottomRight" activeCell="C1" sqref="C1:C1048576"/>
    </sheetView>
  </sheetViews>
  <sheetFormatPr defaultRowHeight="13.15" customHeight="1" x14ac:dyDescent="0.2"/>
  <cols>
    <col min="1" max="1" width="9.140625" style="23" customWidth="1"/>
    <col min="2" max="2" width="55.5703125" style="23" customWidth="1"/>
    <col min="3" max="3" width="11.5703125" style="168" customWidth="1"/>
    <col min="4" max="6" width="11.5703125" customWidth="1"/>
  </cols>
  <sheetData>
    <row r="1" spans="1:14" s="186" customFormat="1" ht="15" customHeight="1" x14ac:dyDescent="0.2">
      <c r="A1" s="252" t="s">
        <v>758</v>
      </c>
      <c r="B1" s="253"/>
      <c r="C1" s="254"/>
      <c r="D1" s="255"/>
      <c r="E1" s="255"/>
      <c r="F1" s="255"/>
    </row>
    <row r="2" spans="1:14" s="186" customFormat="1" ht="18" customHeight="1" x14ac:dyDescent="0.2">
      <c r="A2" s="256" t="s">
        <v>108</v>
      </c>
      <c r="B2" s="257"/>
      <c r="C2" s="258"/>
      <c r="D2" s="258"/>
      <c r="E2" s="258"/>
      <c r="F2" s="258"/>
    </row>
    <row r="3" spans="1:14" ht="30" customHeight="1" x14ac:dyDescent="0.2">
      <c r="A3" s="294" t="s">
        <v>759</v>
      </c>
      <c r="B3" s="294"/>
      <c r="C3" s="165"/>
      <c r="D3" s="29"/>
      <c r="E3" s="29"/>
      <c r="F3" s="29"/>
    </row>
    <row r="4" spans="1:14" ht="33.6" customHeight="1" x14ac:dyDescent="0.2">
      <c r="A4" s="295" t="s">
        <v>741</v>
      </c>
      <c r="B4" s="295"/>
      <c r="C4" s="185"/>
      <c r="D4" s="31"/>
      <c r="E4" s="31"/>
      <c r="F4" s="31"/>
    </row>
    <row r="5" spans="1:14" s="186" customFormat="1" ht="26.45" customHeight="1" x14ac:dyDescent="0.2">
      <c r="A5" s="241" t="s">
        <v>739</v>
      </c>
      <c r="B5" s="241" t="s">
        <v>735</v>
      </c>
      <c r="C5" s="251" t="s">
        <v>750</v>
      </c>
      <c r="D5" s="251">
        <v>2020</v>
      </c>
      <c r="E5" s="251">
        <v>2021</v>
      </c>
      <c r="F5" s="251">
        <v>2022</v>
      </c>
      <c r="G5" s="169">
        <v>2023</v>
      </c>
      <c r="H5" s="169">
        <v>2024</v>
      </c>
      <c r="I5" s="169">
        <v>2025</v>
      </c>
      <c r="J5" s="169">
        <v>2026</v>
      </c>
      <c r="K5" s="169">
        <v>2027</v>
      </c>
      <c r="L5" s="169">
        <v>2028</v>
      </c>
      <c r="M5" s="169">
        <v>2029</v>
      </c>
      <c r="N5" s="169">
        <v>2030</v>
      </c>
    </row>
    <row r="6" spans="1:14" ht="13.15" customHeight="1" x14ac:dyDescent="0.2">
      <c r="A6" s="31"/>
      <c r="B6" s="195"/>
      <c r="C6" s="170"/>
      <c r="D6" s="170"/>
      <c r="E6" s="170"/>
      <c r="F6" s="170"/>
      <c r="G6" s="170"/>
      <c r="H6" s="170"/>
      <c r="I6" s="170"/>
      <c r="J6" s="170"/>
      <c r="K6" s="170"/>
      <c r="L6" s="170"/>
      <c r="M6" s="170"/>
      <c r="N6" s="170"/>
    </row>
    <row r="7" spans="1:14" ht="13.15" customHeight="1" x14ac:dyDescent="0.2">
      <c r="A7" s="205">
        <v>1</v>
      </c>
      <c r="B7" s="199" t="s">
        <v>689</v>
      </c>
      <c r="C7" s="191" t="s">
        <v>0</v>
      </c>
      <c r="D7" s="191"/>
      <c r="E7" s="191"/>
      <c r="F7" s="191"/>
      <c r="G7" s="191"/>
      <c r="H7" s="191"/>
      <c r="I7" s="191"/>
      <c r="J7" s="191"/>
      <c r="K7" s="191"/>
      <c r="L7" s="191"/>
      <c r="M7" s="191"/>
      <c r="N7" s="191"/>
    </row>
    <row r="8" spans="1:14" ht="25.15" customHeight="1" x14ac:dyDescent="0.2">
      <c r="A8" s="205">
        <v>2</v>
      </c>
      <c r="B8" s="200" t="s">
        <v>690</v>
      </c>
      <c r="C8" s="190"/>
      <c r="D8" s="190"/>
      <c r="E8" s="190"/>
      <c r="F8" s="190"/>
      <c r="G8" s="190"/>
      <c r="H8" s="190"/>
      <c r="I8" s="190"/>
      <c r="J8" s="190"/>
      <c r="K8" s="190"/>
      <c r="L8" s="190"/>
      <c r="M8" s="190"/>
      <c r="N8" s="190"/>
    </row>
    <row r="9" spans="1:14" ht="25.15" customHeight="1" x14ac:dyDescent="0.2">
      <c r="A9" s="205">
        <v>3</v>
      </c>
      <c r="B9" s="199" t="s">
        <v>644</v>
      </c>
      <c r="C9" s="191"/>
      <c r="D9" s="191"/>
      <c r="E9" s="191"/>
      <c r="F9" s="191"/>
      <c r="G9" s="191"/>
      <c r="H9" s="191"/>
      <c r="I9" s="191"/>
      <c r="J9" s="191"/>
      <c r="K9" s="191"/>
      <c r="L9" s="191"/>
      <c r="M9" s="191"/>
      <c r="N9" s="191"/>
    </row>
    <row r="10" spans="1:14" ht="13.15" customHeight="1" x14ac:dyDescent="0.2">
      <c r="A10" s="31"/>
      <c r="B10" s="195"/>
      <c r="C10" s="172"/>
      <c r="D10" s="172"/>
      <c r="E10" s="172"/>
      <c r="F10" s="172"/>
      <c r="G10" s="172"/>
      <c r="H10" s="172"/>
      <c r="I10" s="172"/>
      <c r="J10" s="172"/>
      <c r="K10" s="172"/>
      <c r="L10" s="172"/>
      <c r="M10" s="172"/>
      <c r="N10" s="172"/>
    </row>
    <row r="11" spans="1:14" ht="25.15" customHeight="1" x14ac:dyDescent="0.2">
      <c r="A11" s="205">
        <v>4</v>
      </c>
      <c r="B11" s="199" t="s">
        <v>691</v>
      </c>
      <c r="C11" s="191"/>
      <c r="D11" s="191"/>
      <c r="E11" s="191"/>
      <c r="F11" s="191"/>
      <c r="G11" s="191"/>
      <c r="H11" s="191"/>
      <c r="I11" s="191"/>
      <c r="J11" s="191"/>
      <c r="K11" s="191"/>
      <c r="L11" s="191"/>
      <c r="M11" s="191"/>
      <c r="N11" s="191"/>
    </row>
    <row r="12" spans="1:14" ht="13.15" customHeight="1" x14ac:dyDescent="0.2">
      <c r="A12" s="31"/>
      <c r="B12" s="195"/>
      <c r="C12" s="172"/>
      <c r="D12" s="172"/>
      <c r="E12" s="172"/>
      <c r="F12" s="172"/>
      <c r="G12" s="172"/>
      <c r="H12" s="172"/>
      <c r="I12" s="172"/>
      <c r="J12" s="172"/>
      <c r="K12" s="172"/>
      <c r="L12" s="172"/>
      <c r="M12" s="172"/>
      <c r="N12" s="172"/>
    </row>
    <row r="13" spans="1:14" ht="13.15" customHeight="1" x14ac:dyDescent="0.2">
      <c r="A13" s="205">
        <v>5</v>
      </c>
      <c r="B13" s="199" t="s">
        <v>692</v>
      </c>
      <c r="C13" s="191"/>
      <c r="D13" s="191"/>
      <c r="E13" s="191"/>
      <c r="F13" s="191"/>
      <c r="G13" s="191"/>
      <c r="H13" s="191"/>
      <c r="I13" s="191"/>
      <c r="J13" s="191"/>
      <c r="K13" s="191"/>
      <c r="L13" s="191"/>
      <c r="M13" s="191"/>
      <c r="N13" s="191"/>
    </row>
    <row r="14" spans="1:14" ht="13.15" customHeight="1" x14ac:dyDescent="0.2">
      <c r="A14" s="205">
        <v>6</v>
      </c>
      <c r="B14" s="201" t="s">
        <v>693</v>
      </c>
      <c r="C14" s="190"/>
      <c r="D14" s="190"/>
      <c r="E14" s="190"/>
      <c r="F14" s="190"/>
      <c r="G14" s="190"/>
      <c r="H14" s="190"/>
      <c r="I14" s="190"/>
      <c r="J14" s="190"/>
      <c r="K14" s="190"/>
      <c r="L14" s="190"/>
      <c r="M14" s="190"/>
      <c r="N14" s="190"/>
    </row>
    <row r="15" spans="1:14" ht="13.15" customHeight="1" x14ac:dyDescent="0.2">
      <c r="A15" s="205">
        <v>7</v>
      </c>
      <c r="B15" s="202" t="s">
        <v>694</v>
      </c>
      <c r="C15" s="190"/>
      <c r="D15" s="190"/>
      <c r="E15" s="190"/>
      <c r="F15" s="190"/>
      <c r="G15" s="190"/>
      <c r="H15" s="190"/>
      <c r="I15" s="190"/>
      <c r="J15" s="190"/>
      <c r="K15" s="190"/>
      <c r="L15" s="190"/>
      <c r="M15" s="190"/>
      <c r="N15" s="190"/>
    </row>
    <row r="16" spans="1:14" ht="13.15" customHeight="1" x14ac:dyDescent="0.2">
      <c r="A16" s="205">
        <v>8</v>
      </c>
      <c r="B16" s="202" t="s">
        <v>643</v>
      </c>
      <c r="C16" s="190"/>
      <c r="D16" s="190"/>
      <c r="E16" s="190"/>
      <c r="F16" s="190"/>
      <c r="G16" s="190"/>
      <c r="H16" s="190"/>
      <c r="I16" s="190"/>
      <c r="J16" s="190"/>
      <c r="K16" s="190"/>
      <c r="L16" s="190"/>
      <c r="M16" s="190"/>
      <c r="N16" s="190"/>
    </row>
    <row r="17" spans="1:14" ht="13.15" customHeight="1" x14ac:dyDescent="0.2">
      <c r="A17" s="205">
        <v>9</v>
      </c>
      <c r="B17" s="202" t="s">
        <v>695</v>
      </c>
      <c r="C17" s="190"/>
      <c r="D17" s="190"/>
      <c r="E17" s="190"/>
      <c r="F17" s="190"/>
      <c r="G17" s="190"/>
      <c r="H17" s="190"/>
      <c r="I17" s="190"/>
      <c r="J17" s="190"/>
      <c r="K17" s="190"/>
      <c r="L17" s="190"/>
      <c r="M17" s="190"/>
      <c r="N17" s="190"/>
    </row>
    <row r="18" spans="1:14" ht="13.15" customHeight="1" x14ac:dyDescent="0.2">
      <c r="A18" s="205">
        <v>10</v>
      </c>
      <c r="B18" s="202" t="s">
        <v>634</v>
      </c>
      <c r="C18" s="190"/>
      <c r="D18" s="190"/>
      <c r="E18" s="190"/>
      <c r="F18" s="190"/>
      <c r="G18" s="190"/>
      <c r="H18" s="190"/>
      <c r="I18" s="190"/>
      <c r="J18" s="190"/>
      <c r="K18" s="190"/>
      <c r="L18" s="190"/>
      <c r="M18" s="190"/>
      <c r="N18" s="190"/>
    </row>
    <row r="19" spans="1:14" ht="13.15" customHeight="1" x14ac:dyDescent="0.2">
      <c r="A19" s="205">
        <v>11</v>
      </c>
      <c r="B19" s="202" t="s">
        <v>621</v>
      </c>
      <c r="C19" s="190"/>
      <c r="D19" s="190"/>
      <c r="E19" s="190"/>
      <c r="F19" s="190"/>
      <c r="G19" s="190"/>
      <c r="H19" s="190"/>
      <c r="I19" s="190"/>
      <c r="J19" s="190"/>
      <c r="K19" s="190"/>
      <c r="L19" s="190"/>
      <c r="M19" s="190"/>
      <c r="N19" s="190"/>
    </row>
    <row r="20" spans="1:14" ht="13.15" customHeight="1" x14ac:dyDescent="0.2">
      <c r="A20" s="205">
        <v>12</v>
      </c>
      <c r="B20" s="202" t="s">
        <v>696</v>
      </c>
      <c r="C20" s="190"/>
      <c r="D20" s="190"/>
      <c r="E20" s="190"/>
      <c r="F20" s="190"/>
      <c r="G20" s="190"/>
      <c r="H20" s="190"/>
      <c r="I20" s="190"/>
      <c r="J20" s="190"/>
      <c r="K20" s="190"/>
      <c r="L20" s="190"/>
      <c r="M20" s="190"/>
      <c r="N20" s="190"/>
    </row>
    <row r="21" spans="1:14" ht="13.15" customHeight="1" x14ac:dyDescent="0.2">
      <c r="A21" s="205">
        <v>13</v>
      </c>
      <c r="B21" s="202" t="s">
        <v>634</v>
      </c>
      <c r="C21" s="192"/>
      <c r="D21" s="192"/>
      <c r="E21" s="192"/>
      <c r="F21" s="192"/>
      <c r="G21" s="192"/>
      <c r="H21" s="192"/>
      <c r="I21" s="192"/>
      <c r="J21" s="192"/>
      <c r="K21" s="192"/>
      <c r="L21" s="192"/>
      <c r="M21" s="192"/>
      <c r="N21" s="192"/>
    </row>
    <row r="22" spans="1:14" ht="13.15" customHeight="1" x14ac:dyDescent="0.2">
      <c r="A22" s="205">
        <v>14</v>
      </c>
      <c r="B22" s="202" t="s">
        <v>642</v>
      </c>
      <c r="C22" s="190"/>
      <c r="D22" s="190"/>
      <c r="E22" s="190"/>
      <c r="F22" s="190"/>
      <c r="G22" s="190"/>
      <c r="H22" s="190"/>
      <c r="I22" s="190"/>
      <c r="J22" s="190"/>
      <c r="K22" s="190"/>
      <c r="L22" s="190"/>
      <c r="M22" s="190"/>
      <c r="N22" s="190"/>
    </row>
    <row r="23" spans="1:14" ht="13.15" customHeight="1" x14ac:dyDescent="0.2">
      <c r="A23" s="31">
        <v>15</v>
      </c>
      <c r="B23" s="37" t="s">
        <v>697</v>
      </c>
      <c r="C23" s="166">
        <v>341761</v>
      </c>
      <c r="D23" s="166"/>
      <c r="E23" s="166"/>
      <c r="F23" s="166"/>
      <c r="G23" s="166"/>
      <c r="H23" s="166"/>
      <c r="I23" s="166"/>
      <c r="J23" s="166"/>
      <c r="K23" s="166"/>
      <c r="L23" s="166"/>
      <c r="M23" s="166"/>
      <c r="N23" s="166"/>
    </row>
    <row r="24" spans="1:14" ht="13.15" customHeight="1" x14ac:dyDescent="0.2">
      <c r="A24" s="205">
        <v>16</v>
      </c>
      <c r="B24" s="202" t="s">
        <v>622</v>
      </c>
      <c r="C24" s="190" t="s">
        <v>0</v>
      </c>
      <c r="D24" s="190"/>
      <c r="E24" s="190"/>
      <c r="F24" s="190"/>
      <c r="G24" s="190"/>
      <c r="H24" s="190"/>
      <c r="I24" s="190"/>
      <c r="J24" s="190"/>
      <c r="K24" s="190"/>
      <c r="L24" s="190"/>
      <c r="M24" s="190"/>
      <c r="N24" s="190"/>
    </row>
    <row r="25" spans="1:14" ht="13.15" customHeight="1" x14ac:dyDescent="0.2">
      <c r="A25" s="205">
        <v>17</v>
      </c>
      <c r="B25" s="202" t="s">
        <v>641</v>
      </c>
      <c r="C25" s="190" t="s">
        <v>0</v>
      </c>
      <c r="D25" s="190"/>
      <c r="E25" s="190"/>
      <c r="F25" s="190"/>
      <c r="G25" s="190"/>
      <c r="H25" s="190"/>
      <c r="I25" s="190"/>
      <c r="J25" s="190"/>
      <c r="K25" s="190"/>
      <c r="L25" s="190"/>
      <c r="M25" s="190"/>
      <c r="N25" s="190"/>
    </row>
    <row r="26" spans="1:14" ht="13.15" customHeight="1" x14ac:dyDescent="0.2">
      <c r="A26" s="31">
        <v>18</v>
      </c>
      <c r="B26" s="37" t="s">
        <v>698</v>
      </c>
      <c r="C26" s="188">
        <v>201221.37269145902</v>
      </c>
      <c r="D26" s="188"/>
      <c r="E26" s="188"/>
      <c r="F26" s="188"/>
      <c r="G26" s="188"/>
      <c r="H26" s="188"/>
      <c r="I26" s="188"/>
      <c r="J26" s="188"/>
      <c r="K26" s="188"/>
      <c r="L26" s="188"/>
      <c r="M26" s="188"/>
      <c r="N26" s="188"/>
    </row>
    <row r="27" spans="1:14" ht="13.15" customHeight="1" x14ac:dyDescent="0.2">
      <c r="A27" s="205">
        <v>19</v>
      </c>
      <c r="B27" s="202" t="s">
        <v>622</v>
      </c>
      <c r="C27" s="190" t="s">
        <v>0</v>
      </c>
      <c r="D27" s="190"/>
      <c r="E27" s="190"/>
      <c r="F27" s="190"/>
      <c r="G27" s="190"/>
      <c r="H27" s="190"/>
      <c r="I27" s="190"/>
      <c r="J27" s="190"/>
      <c r="K27" s="190"/>
      <c r="L27" s="190"/>
      <c r="M27" s="190"/>
      <c r="N27" s="190"/>
    </row>
    <row r="28" spans="1:14" ht="13.15" customHeight="1" x14ac:dyDescent="0.2">
      <c r="A28" s="115"/>
      <c r="B28" s="155"/>
      <c r="C28" s="166"/>
      <c r="D28" s="166"/>
      <c r="E28" s="166"/>
      <c r="F28" s="166"/>
      <c r="G28" s="166"/>
      <c r="H28" s="166"/>
      <c r="I28" s="166"/>
      <c r="J28" s="166"/>
      <c r="K28" s="166"/>
      <c r="L28" s="166"/>
      <c r="M28" s="166"/>
      <c r="N28" s="166"/>
    </row>
    <row r="29" spans="1:14" ht="25.15" customHeight="1" x14ac:dyDescent="0.2">
      <c r="A29" s="205">
        <v>20</v>
      </c>
      <c r="B29" s="203" t="s">
        <v>699</v>
      </c>
      <c r="C29" s="190" t="s">
        <v>0</v>
      </c>
      <c r="D29" s="190"/>
      <c r="E29" s="190"/>
      <c r="F29" s="190"/>
      <c r="G29" s="190"/>
      <c r="H29" s="190"/>
      <c r="I29" s="190"/>
      <c r="J29" s="190"/>
      <c r="K29" s="190"/>
      <c r="L29" s="190"/>
      <c r="M29" s="190"/>
      <c r="N29" s="190"/>
    </row>
    <row r="30" spans="1:14" ht="13.15" customHeight="1" x14ac:dyDescent="0.2">
      <c r="A30" s="31"/>
      <c r="B30" s="37"/>
      <c r="C30" s="189"/>
      <c r="D30" s="189"/>
      <c r="E30" s="189"/>
      <c r="F30" s="189"/>
      <c r="G30" s="189"/>
      <c r="H30" s="189"/>
      <c r="I30" s="189"/>
      <c r="J30" s="189"/>
      <c r="K30" s="189"/>
      <c r="L30" s="189"/>
      <c r="M30" s="189"/>
      <c r="N30" s="189"/>
    </row>
    <row r="31" spans="1:14" ht="13.15" customHeight="1" x14ac:dyDescent="0.2">
      <c r="A31" s="31">
        <v>21</v>
      </c>
      <c r="B31" s="195" t="s">
        <v>700</v>
      </c>
      <c r="C31" s="166">
        <v>7720744</v>
      </c>
      <c r="D31" s="166"/>
      <c r="E31" s="166"/>
      <c r="F31" s="166"/>
      <c r="G31" s="166"/>
      <c r="H31" s="166"/>
      <c r="I31" s="166"/>
      <c r="J31" s="166"/>
      <c r="K31" s="166"/>
      <c r="L31" s="166"/>
      <c r="M31" s="166"/>
      <c r="N31" s="166"/>
    </row>
    <row r="32" spans="1:14" s="11" customFormat="1" ht="25.15" customHeight="1" x14ac:dyDescent="0.2">
      <c r="A32" s="31">
        <v>22</v>
      </c>
      <c r="B32" s="195" t="s">
        <v>701</v>
      </c>
      <c r="C32" s="166">
        <v>341761</v>
      </c>
      <c r="D32" s="173"/>
      <c r="E32" s="173"/>
      <c r="F32" s="173"/>
      <c r="G32" s="173"/>
      <c r="H32" s="173"/>
      <c r="I32" s="173"/>
      <c r="J32" s="173"/>
      <c r="K32" s="173"/>
      <c r="L32" s="173"/>
      <c r="M32" s="173"/>
      <c r="N32" s="173"/>
    </row>
    <row r="33" spans="1:14" ht="12.6" customHeight="1" x14ac:dyDescent="0.2">
      <c r="A33" s="205">
        <v>23</v>
      </c>
      <c r="B33" s="200" t="s">
        <v>640</v>
      </c>
      <c r="C33" s="190"/>
      <c r="D33" s="190"/>
      <c r="E33" s="190"/>
      <c r="F33" s="190"/>
      <c r="G33" s="190"/>
      <c r="H33" s="190"/>
      <c r="I33" s="190"/>
      <c r="J33" s="190"/>
      <c r="K33" s="190"/>
      <c r="L33" s="190"/>
      <c r="M33" s="190"/>
      <c r="N33" s="190"/>
    </row>
    <row r="34" spans="1:14" ht="13.15" customHeight="1" x14ac:dyDescent="0.2">
      <c r="A34" s="31">
        <v>24</v>
      </c>
      <c r="B34" s="195" t="s">
        <v>639</v>
      </c>
      <c r="C34" s="166">
        <v>727045</v>
      </c>
      <c r="D34" s="166"/>
      <c r="E34" s="166"/>
      <c r="F34" s="166"/>
      <c r="G34" s="166"/>
      <c r="H34" s="166"/>
      <c r="I34" s="166"/>
      <c r="J34" s="166"/>
      <c r="K34" s="166"/>
      <c r="L34" s="166"/>
      <c r="M34" s="166"/>
      <c r="N34" s="166"/>
    </row>
    <row r="35" spans="1:14" ht="13.15" customHeight="1" x14ac:dyDescent="0.2">
      <c r="A35" s="205">
        <v>25</v>
      </c>
      <c r="B35" s="200" t="s">
        <v>638</v>
      </c>
      <c r="C35" s="193"/>
      <c r="D35" s="193"/>
      <c r="E35" s="193"/>
      <c r="F35" s="193"/>
      <c r="G35" s="193"/>
      <c r="H35" s="193"/>
      <c r="I35" s="193"/>
      <c r="J35" s="193"/>
      <c r="K35" s="193"/>
      <c r="L35" s="193"/>
      <c r="M35" s="193"/>
      <c r="N35" s="193"/>
    </row>
    <row r="36" spans="1:14" ht="25.15" customHeight="1" x14ac:dyDescent="0.2">
      <c r="A36" s="31">
        <v>26</v>
      </c>
      <c r="B36" s="195" t="s">
        <v>623</v>
      </c>
      <c r="C36" s="167">
        <v>1595593.7169544513</v>
      </c>
      <c r="D36" s="167"/>
      <c r="E36" s="167"/>
      <c r="F36" s="167"/>
      <c r="G36" s="167"/>
      <c r="H36" s="167"/>
      <c r="I36" s="167"/>
      <c r="J36" s="167"/>
      <c r="K36" s="167"/>
      <c r="L36" s="167"/>
      <c r="M36" s="167"/>
      <c r="N36" s="167"/>
    </row>
    <row r="37" spans="1:14" ht="13.15" customHeight="1" x14ac:dyDescent="0.2">
      <c r="A37" s="31">
        <v>27</v>
      </c>
      <c r="B37" s="195" t="s">
        <v>637</v>
      </c>
      <c r="C37" s="166">
        <v>0</v>
      </c>
      <c r="D37" s="166"/>
      <c r="E37" s="166"/>
      <c r="F37" s="166"/>
      <c r="G37" s="166"/>
      <c r="H37" s="166"/>
      <c r="I37" s="166"/>
      <c r="J37" s="166"/>
      <c r="K37" s="166"/>
      <c r="L37" s="166"/>
      <c r="M37" s="166"/>
      <c r="N37" s="166"/>
    </row>
    <row r="38" spans="1:14" ht="13.15" customHeight="1" x14ac:dyDescent="0.2">
      <c r="A38" s="31"/>
      <c r="B38" s="195"/>
      <c r="C38" s="172"/>
      <c r="D38" s="172"/>
      <c r="E38" s="172"/>
      <c r="F38" s="172"/>
      <c r="G38" s="172"/>
      <c r="H38" s="172"/>
      <c r="I38" s="172"/>
      <c r="J38" s="172"/>
      <c r="K38" s="172"/>
      <c r="L38" s="172"/>
      <c r="M38" s="172"/>
      <c r="N38" s="172"/>
    </row>
    <row r="39" spans="1:14" ht="13.15" customHeight="1" x14ac:dyDescent="0.2">
      <c r="A39" s="205">
        <v>28</v>
      </c>
      <c r="B39" s="199" t="s">
        <v>41</v>
      </c>
      <c r="C39" s="190" t="s">
        <v>0</v>
      </c>
      <c r="D39" s="190"/>
      <c r="E39" s="190"/>
      <c r="F39" s="190"/>
      <c r="G39" s="190"/>
      <c r="H39" s="190"/>
      <c r="I39" s="190"/>
      <c r="J39" s="190"/>
      <c r="K39" s="190"/>
      <c r="L39" s="190"/>
      <c r="M39" s="190"/>
      <c r="N39" s="190"/>
    </row>
    <row r="40" spans="1:14" ht="13.15" customHeight="1" x14ac:dyDescent="0.2">
      <c r="A40" s="205">
        <v>29</v>
      </c>
      <c r="B40" s="200" t="s">
        <v>632</v>
      </c>
      <c r="C40" s="190" t="s">
        <v>0</v>
      </c>
      <c r="D40" s="190"/>
      <c r="E40" s="190"/>
      <c r="F40" s="190"/>
      <c r="G40" s="190"/>
      <c r="H40" s="190"/>
      <c r="I40" s="190"/>
      <c r="J40" s="190"/>
      <c r="K40" s="190"/>
      <c r="L40" s="190"/>
      <c r="M40" s="190"/>
      <c r="N40" s="190"/>
    </row>
    <row r="41" spans="1:14" ht="13.15" customHeight="1" x14ac:dyDescent="0.2">
      <c r="A41" s="205">
        <v>30</v>
      </c>
      <c r="B41" s="202" t="s">
        <v>702</v>
      </c>
      <c r="C41" s="190" t="s">
        <v>0</v>
      </c>
      <c r="D41" s="190"/>
      <c r="E41" s="190"/>
      <c r="F41" s="190"/>
      <c r="G41" s="190"/>
      <c r="H41" s="190"/>
      <c r="I41" s="190"/>
      <c r="J41" s="190"/>
      <c r="K41" s="190"/>
      <c r="L41" s="190"/>
      <c r="M41" s="190"/>
      <c r="N41" s="190"/>
    </row>
    <row r="42" spans="1:14" ht="13.15" customHeight="1" x14ac:dyDescent="0.2">
      <c r="A42" s="205">
        <v>31</v>
      </c>
      <c r="B42" s="202" t="s">
        <v>703</v>
      </c>
      <c r="C42" s="190" t="s">
        <v>0</v>
      </c>
      <c r="D42" s="190"/>
      <c r="E42" s="190"/>
      <c r="F42" s="190"/>
      <c r="G42" s="190"/>
      <c r="H42" s="190"/>
      <c r="I42" s="190"/>
      <c r="J42" s="190"/>
      <c r="K42" s="190"/>
      <c r="L42" s="190"/>
      <c r="M42" s="190"/>
      <c r="N42" s="190"/>
    </row>
    <row r="43" spans="1:14" ht="13.15" customHeight="1" x14ac:dyDescent="0.2">
      <c r="A43" s="205">
        <v>32</v>
      </c>
      <c r="B43" s="202" t="s">
        <v>704</v>
      </c>
      <c r="C43" s="190" t="s">
        <v>0</v>
      </c>
      <c r="D43" s="190"/>
      <c r="E43" s="190"/>
      <c r="F43" s="190"/>
      <c r="G43" s="190"/>
      <c r="H43" s="190"/>
      <c r="I43" s="190"/>
      <c r="J43" s="190"/>
      <c r="K43" s="190"/>
      <c r="L43" s="190"/>
      <c r="M43" s="190"/>
      <c r="N43" s="190"/>
    </row>
    <row r="44" spans="1:14" ht="13.15" customHeight="1" x14ac:dyDescent="0.2">
      <c r="A44" s="205">
        <v>33</v>
      </c>
      <c r="B44" s="202" t="s">
        <v>705</v>
      </c>
      <c r="C44" s="190" t="s">
        <v>0</v>
      </c>
      <c r="D44" s="190"/>
      <c r="E44" s="190"/>
      <c r="F44" s="190"/>
      <c r="G44" s="190"/>
      <c r="H44" s="190"/>
      <c r="I44" s="190"/>
      <c r="J44" s="190"/>
      <c r="K44" s="190"/>
      <c r="L44" s="190"/>
      <c r="M44" s="190"/>
      <c r="N44" s="190"/>
    </row>
    <row r="45" spans="1:14" ht="13.15" customHeight="1" x14ac:dyDescent="0.2">
      <c r="A45" s="31"/>
      <c r="B45" s="37"/>
      <c r="C45" s="172"/>
      <c r="D45" s="172"/>
      <c r="E45" s="172"/>
      <c r="F45" s="172"/>
      <c r="G45" s="172"/>
      <c r="H45" s="172"/>
      <c r="I45" s="172"/>
      <c r="J45" s="172"/>
      <c r="K45" s="172"/>
      <c r="L45" s="172"/>
      <c r="M45" s="172"/>
      <c r="N45" s="172"/>
    </row>
    <row r="46" spans="1:14" ht="13.15" customHeight="1" x14ac:dyDescent="0.2">
      <c r="A46" s="205">
        <v>34</v>
      </c>
      <c r="B46" s="199" t="s">
        <v>756</v>
      </c>
      <c r="C46" s="190" t="s">
        <v>0</v>
      </c>
      <c r="D46" s="190"/>
      <c r="E46" s="190"/>
      <c r="F46" s="190"/>
      <c r="G46" s="190"/>
      <c r="H46" s="190"/>
      <c r="I46" s="190"/>
      <c r="J46" s="190"/>
      <c r="K46" s="190"/>
      <c r="L46" s="190"/>
      <c r="M46" s="190"/>
      <c r="N46" s="190"/>
    </row>
    <row r="47" spans="1:14" ht="13.15" customHeight="1" x14ac:dyDescent="0.2">
      <c r="A47" s="31"/>
      <c r="B47" s="37"/>
      <c r="C47" s="172"/>
      <c r="D47" s="172"/>
      <c r="E47" s="172"/>
      <c r="F47" s="172"/>
      <c r="G47" s="172"/>
      <c r="H47" s="172"/>
      <c r="I47" s="172"/>
      <c r="J47" s="172"/>
      <c r="K47" s="172"/>
      <c r="L47" s="172"/>
      <c r="M47" s="172"/>
      <c r="N47" s="172"/>
    </row>
    <row r="48" spans="1:14" ht="13.15" customHeight="1" x14ac:dyDescent="0.2">
      <c r="A48" s="205">
        <v>35</v>
      </c>
      <c r="B48" s="199" t="s">
        <v>706</v>
      </c>
      <c r="C48" s="190" t="s">
        <v>0</v>
      </c>
      <c r="D48" s="190"/>
      <c r="E48" s="190"/>
      <c r="F48" s="190"/>
      <c r="G48" s="190"/>
      <c r="H48" s="190"/>
      <c r="I48" s="190"/>
      <c r="J48" s="190"/>
      <c r="K48" s="190"/>
      <c r="L48" s="190"/>
      <c r="M48" s="190"/>
      <c r="N48" s="190"/>
    </row>
    <row r="49" spans="1:14" ht="25.15" customHeight="1" x14ac:dyDescent="0.2">
      <c r="A49" s="205">
        <v>36</v>
      </c>
      <c r="B49" s="200" t="s">
        <v>707</v>
      </c>
      <c r="C49" s="190" t="s">
        <v>0</v>
      </c>
      <c r="D49" s="190"/>
      <c r="E49" s="190"/>
      <c r="F49" s="190"/>
      <c r="G49" s="190"/>
      <c r="H49" s="190"/>
      <c r="I49" s="190"/>
      <c r="J49" s="190"/>
      <c r="K49" s="190"/>
      <c r="L49" s="190"/>
      <c r="M49" s="190"/>
      <c r="N49" s="190"/>
    </row>
    <row r="50" spans="1:14" ht="25.15" customHeight="1" x14ac:dyDescent="0.2">
      <c r="A50" s="205">
        <v>37</v>
      </c>
      <c r="B50" s="199" t="s">
        <v>708</v>
      </c>
      <c r="C50" s="190" t="s">
        <v>0</v>
      </c>
      <c r="D50" s="190"/>
      <c r="E50" s="190"/>
      <c r="F50" s="190"/>
      <c r="G50" s="190"/>
      <c r="H50" s="190"/>
      <c r="I50" s="190"/>
      <c r="J50" s="190"/>
      <c r="K50" s="190"/>
      <c r="L50" s="190"/>
      <c r="M50" s="190"/>
      <c r="N50" s="190"/>
    </row>
    <row r="51" spans="1:14" ht="13.15" customHeight="1" x14ac:dyDescent="0.2">
      <c r="A51" s="31"/>
      <c r="B51" s="195"/>
      <c r="C51" s="172"/>
      <c r="D51" s="172"/>
      <c r="E51" s="172"/>
      <c r="F51" s="172"/>
      <c r="G51" s="172"/>
      <c r="H51" s="172"/>
      <c r="I51" s="172"/>
      <c r="J51" s="172"/>
      <c r="K51" s="172"/>
      <c r="L51" s="172"/>
      <c r="M51" s="172"/>
      <c r="N51" s="172"/>
    </row>
    <row r="52" spans="1:14" ht="25.15" customHeight="1" x14ac:dyDescent="0.2">
      <c r="A52" s="205">
        <v>38</v>
      </c>
      <c r="B52" s="199" t="s">
        <v>709</v>
      </c>
      <c r="C52" s="190" t="s">
        <v>0</v>
      </c>
      <c r="D52" s="190"/>
      <c r="E52" s="190"/>
      <c r="F52" s="190"/>
      <c r="G52" s="190"/>
      <c r="H52" s="190"/>
      <c r="I52" s="190"/>
      <c r="J52" s="190"/>
      <c r="K52" s="190"/>
      <c r="L52" s="190"/>
      <c r="M52" s="190"/>
      <c r="N52" s="190"/>
    </row>
    <row r="53" spans="1:14" ht="13.15" customHeight="1" x14ac:dyDescent="0.2">
      <c r="A53" s="31"/>
      <c r="B53" s="195"/>
      <c r="C53" s="172"/>
      <c r="D53" s="172"/>
      <c r="E53" s="172"/>
      <c r="F53" s="172"/>
      <c r="G53" s="172"/>
      <c r="H53" s="172"/>
      <c r="I53" s="172"/>
      <c r="J53" s="172"/>
      <c r="K53" s="172"/>
      <c r="L53" s="172"/>
      <c r="M53" s="172"/>
      <c r="N53" s="172"/>
    </row>
    <row r="54" spans="1:14" ht="13.15" customHeight="1" x14ac:dyDescent="0.2">
      <c r="A54" s="205">
        <v>39</v>
      </c>
      <c r="B54" s="199" t="s">
        <v>710</v>
      </c>
      <c r="C54" s="190" t="s">
        <v>0</v>
      </c>
      <c r="D54" s="190"/>
      <c r="E54" s="190"/>
      <c r="F54" s="190"/>
      <c r="G54" s="190"/>
      <c r="H54" s="190"/>
      <c r="I54" s="190"/>
      <c r="J54" s="190"/>
      <c r="K54" s="190"/>
      <c r="L54" s="190"/>
      <c r="M54" s="190"/>
      <c r="N54" s="190"/>
    </row>
    <row r="55" spans="1:14" ht="13.15" customHeight="1" x14ac:dyDescent="0.2">
      <c r="A55" s="205">
        <v>40</v>
      </c>
      <c r="B55" s="201" t="s">
        <v>711</v>
      </c>
      <c r="C55" s="190" t="s">
        <v>0</v>
      </c>
      <c r="D55" s="190"/>
      <c r="E55" s="190"/>
      <c r="F55" s="190"/>
      <c r="G55" s="190"/>
      <c r="H55" s="190"/>
      <c r="I55" s="190"/>
      <c r="J55" s="190"/>
      <c r="K55" s="190"/>
      <c r="L55" s="190"/>
      <c r="M55" s="190"/>
      <c r="N55" s="190"/>
    </row>
    <row r="56" spans="1:14" ht="13.15" customHeight="1" x14ac:dyDescent="0.2">
      <c r="A56" s="205">
        <v>41</v>
      </c>
      <c r="B56" s="202" t="s">
        <v>712</v>
      </c>
      <c r="C56" s="190" t="s">
        <v>0</v>
      </c>
      <c r="D56" s="190"/>
      <c r="E56" s="190"/>
      <c r="F56" s="190"/>
      <c r="G56" s="190"/>
      <c r="H56" s="190"/>
      <c r="I56" s="190"/>
      <c r="J56" s="190"/>
      <c r="K56" s="190"/>
      <c r="L56" s="190"/>
      <c r="M56" s="190"/>
      <c r="N56" s="190"/>
    </row>
    <row r="57" spans="1:14" ht="13.15" customHeight="1" x14ac:dyDescent="0.2">
      <c r="A57" s="205">
        <v>42</v>
      </c>
      <c r="B57" s="202" t="s">
        <v>636</v>
      </c>
      <c r="C57" s="190" t="s">
        <v>0</v>
      </c>
      <c r="D57" s="190"/>
      <c r="E57" s="190"/>
      <c r="F57" s="190"/>
      <c r="G57" s="190"/>
      <c r="H57" s="190"/>
      <c r="I57" s="190"/>
      <c r="J57" s="190"/>
      <c r="K57" s="190"/>
      <c r="L57" s="190"/>
      <c r="M57" s="190"/>
      <c r="N57" s="190"/>
    </row>
    <row r="58" spans="1:14" ht="13.15" customHeight="1" x14ac:dyDescent="0.2">
      <c r="A58" s="205">
        <v>43</v>
      </c>
      <c r="B58" s="202" t="s">
        <v>696</v>
      </c>
      <c r="C58" s="190" t="s">
        <v>0</v>
      </c>
      <c r="D58" s="190"/>
      <c r="E58" s="190"/>
      <c r="F58" s="190"/>
      <c r="G58" s="190"/>
      <c r="H58" s="190"/>
      <c r="I58" s="190"/>
      <c r="J58" s="190"/>
      <c r="K58" s="190"/>
      <c r="L58" s="190"/>
      <c r="M58" s="190"/>
      <c r="N58" s="190"/>
    </row>
    <row r="59" spans="1:14" ht="13.15" customHeight="1" x14ac:dyDescent="0.2">
      <c r="A59" s="205">
        <v>44</v>
      </c>
      <c r="B59" s="202" t="s">
        <v>634</v>
      </c>
      <c r="C59" s="190" t="s">
        <v>0</v>
      </c>
      <c r="D59" s="190"/>
      <c r="E59" s="190"/>
      <c r="F59" s="190"/>
      <c r="G59" s="190"/>
      <c r="H59" s="190"/>
      <c r="I59" s="190"/>
      <c r="J59" s="190"/>
      <c r="K59" s="190"/>
      <c r="L59" s="190"/>
      <c r="M59" s="190"/>
      <c r="N59" s="190"/>
    </row>
    <row r="60" spans="1:14" ht="13.15" customHeight="1" x14ac:dyDescent="0.2">
      <c r="A60" s="205">
        <v>45</v>
      </c>
      <c r="B60" s="202" t="s">
        <v>635</v>
      </c>
      <c r="C60" s="190" t="s">
        <v>0</v>
      </c>
      <c r="D60" s="190"/>
      <c r="E60" s="190"/>
      <c r="F60" s="190"/>
      <c r="G60" s="190"/>
      <c r="H60" s="190"/>
      <c r="I60" s="190"/>
      <c r="J60" s="190"/>
      <c r="K60" s="190"/>
      <c r="L60" s="190"/>
      <c r="M60" s="190"/>
      <c r="N60" s="190"/>
    </row>
    <row r="61" spans="1:14" ht="13.15" customHeight="1" x14ac:dyDescent="0.2">
      <c r="A61" s="205">
        <v>46</v>
      </c>
      <c r="B61" s="202" t="s">
        <v>695</v>
      </c>
      <c r="C61" s="190" t="s">
        <v>0</v>
      </c>
      <c r="D61" s="190"/>
      <c r="E61" s="190"/>
      <c r="F61" s="190"/>
      <c r="G61" s="190"/>
      <c r="H61" s="190"/>
      <c r="I61" s="190"/>
      <c r="J61" s="190"/>
      <c r="K61" s="190"/>
      <c r="L61" s="190"/>
      <c r="M61" s="190"/>
      <c r="N61" s="190"/>
    </row>
    <row r="62" spans="1:14" ht="13.15" customHeight="1" x14ac:dyDescent="0.2">
      <c r="A62" s="205">
        <v>47</v>
      </c>
      <c r="B62" s="202" t="s">
        <v>634</v>
      </c>
      <c r="C62" s="190" t="s">
        <v>0</v>
      </c>
      <c r="D62" s="190"/>
      <c r="E62" s="190"/>
      <c r="F62" s="190"/>
      <c r="G62" s="190"/>
      <c r="H62" s="190"/>
      <c r="I62" s="190"/>
      <c r="J62" s="190"/>
      <c r="K62" s="190"/>
      <c r="L62" s="190"/>
      <c r="M62" s="190"/>
      <c r="N62" s="190"/>
    </row>
    <row r="63" spans="1:14" ht="13.15" customHeight="1" x14ac:dyDescent="0.2">
      <c r="A63" s="205">
        <v>48</v>
      </c>
      <c r="B63" s="202" t="s">
        <v>713</v>
      </c>
      <c r="C63" s="190" t="s">
        <v>0</v>
      </c>
      <c r="D63" s="190"/>
      <c r="E63" s="190"/>
      <c r="F63" s="190"/>
      <c r="G63" s="190"/>
      <c r="H63" s="190"/>
      <c r="I63" s="190"/>
      <c r="J63" s="190"/>
      <c r="K63" s="190"/>
      <c r="L63" s="190"/>
      <c r="M63" s="190"/>
      <c r="N63" s="190"/>
    </row>
    <row r="64" spans="1:14" ht="13.15" customHeight="1" x14ac:dyDescent="0.2">
      <c r="A64" s="31">
        <v>49</v>
      </c>
      <c r="B64" s="37" t="s">
        <v>698</v>
      </c>
      <c r="C64" s="166">
        <v>392508</v>
      </c>
      <c r="D64" s="166"/>
      <c r="E64" s="166"/>
      <c r="F64" s="166"/>
      <c r="G64" s="166"/>
      <c r="H64" s="166"/>
      <c r="I64" s="166"/>
      <c r="J64" s="166"/>
      <c r="K64" s="166"/>
      <c r="L64" s="166"/>
      <c r="M64" s="166"/>
      <c r="N64" s="166"/>
    </row>
    <row r="65" spans="1:14" ht="13.15" customHeight="1" x14ac:dyDescent="0.2">
      <c r="A65" s="205">
        <v>50</v>
      </c>
      <c r="B65" s="202" t="s">
        <v>622</v>
      </c>
      <c r="C65" s="190" t="s">
        <v>0</v>
      </c>
      <c r="D65" s="190"/>
      <c r="E65" s="190"/>
      <c r="F65" s="190"/>
      <c r="G65" s="190"/>
      <c r="H65" s="190"/>
      <c r="I65" s="190"/>
      <c r="J65" s="190"/>
      <c r="K65" s="190"/>
      <c r="L65" s="190"/>
      <c r="M65" s="190"/>
      <c r="N65" s="190"/>
    </row>
    <row r="66" spans="1:14" ht="13.15" customHeight="1" x14ac:dyDescent="0.2">
      <c r="A66" s="205">
        <v>51</v>
      </c>
      <c r="B66" s="202" t="s">
        <v>633</v>
      </c>
      <c r="C66" s="190" t="s">
        <v>0</v>
      </c>
      <c r="D66" s="190"/>
      <c r="E66" s="190"/>
      <c r="F66" s="190"/>
      <c r="G66" s="190"/>
      <c r="H66" s="190"/>
      <c r="I66" s="190"/>
      <c r="J66" s="190"/>
      <c r="K66" s="190"/>
      <c r="L66" s="190"/>
      <c r="M66" s="190"/>
      <c r="N66" s="190"/>
    </row>
    <row r="67" spans="1:14" ht="13.15" customHeight="1" x14ac:dyDescent="0.2">
      <c r="A67" s="31">
        <v>52</v>
      </c>
      <c r="B67" s="37" t="s">
        <v>698</v>
      </c>
      <c r="C67" s="166">
        <v>558992.35838359164</v>
      </c>
      <c r="D67" s="166"/>
      <c r="E67" s="166"/>
      <c r="F67" s="166"/>
      <c r="G67" s="166"/>
      <c r="H67" s="166"/>
      <c r="I67" s="166"/>
      <c r="J67" s="166"/>
      <c r="K67" s="166"/>
      <c r="L67" s="166"/>
      <c r="M67" s="166"/>
      <c r="N67" s="166"/>
    </row>
    <row r="68" spans="1:14" ht="13.15" customHeight="1" x14ac:dyDescent="0.2">
      <c r="A68" s="205">
        <v>53</v>
      </c>
      <c r="B68" s="202" t="s">
        <v>622</v>
      </c>
      <c r="C68" s="190" t="s">
        <v>0</v>
      </c>
      <c r="D68" s="190"/>
      <c r="E68" s="190"/>
      <c r="F68" s="190"/>
      <c r="G68" s="190"/>
      <c r="H68" s="190"/>
      <c r="I68" s="190"/>
      <c r="J68" s="190"/>
      <c r="K68" s="190"/>
      <c r="L68" s="190"/>
      <c r="M68" s="190"/>
      <c r="N68" s="190"/>
    </row>
    <row r="69" spans="1:14" ht="13.15" customHeight="1" x14ac:dyDescent="0.2">
      <c r="A69" s="31"/>
      <c r="B69" s="195"/>
      <c r="C69" s="174"/>
      <c r="D69" s="174"/>
      <c r="E69" s="174"/>
      <c r="F69" s="174"/>
      <c r="G69" s="174"/>
      <c r="H69" s="174"/>
      <c r="I69" s="174"/>
      <c r="J69" s="174"/>
      <c r="K69" s="174"/>
      <c r="L69" s="174"/>
      <c r="M69" s="174"/>
      <c r="N69" s="174"/>
    </row>
    <row r="70" spans="1:14" ht="13.15" customHeight="1" x14ac:dyDescent="0.2">
      <c r="A70" s="31">
        <v>54</v>
      </c>
      <c r="B70" s="196" t="s">
        <v>714</v>
      </c>
      <c r="C70" s="172"/>
      <c r="D70" s="172"/>
      <c r="E70" s="172"/>
      <c r="F70" s="172"/>
      <c r="G70" s="172"/>
      <c r="H70" s="172"/>
      <c r="I70" s="172"/>
      <c r="J70" s="172"/>
      <c r="K70" s="172"/>
      <c r="L70" s="172"/>
      <c r="M70" s="172"/>
      <c r="N70" s="172"/>
    </row>
    <row r="71" spans="1:14" ht="13.15" customHeight="1" x14ac:dyDescent="0.2">
      <c r="A71" s="31"/>
      <c r="B71" s="37"/>
      <c r="C71" s="167"/>
      <c r="D71" s="167"/>
      <c r="E71" s="167"/>
      <c r="F71" s="167"/>
      <c r="G71" s="167"/>
      <c r="H71" s="167"/>
      <c r="I71" s="167"/>
      <c r="J71" s="167"/>
      <c r="K71" s="167"/>
      <c r="L71" s="167"/>
      <c r="M71" s="167"/>
      <c r="N71" s="167"/>
    </row>
    <row r="72" spans="1:14" ht="13.15" customHeight="1" x14ac:dyDescent="0.2">
      <c r="A72" s="31">
        <v>55</v>
      </c>
      <c r="B72" s="37" t="s">
        <v>715</v>
      </c>
      <c r="C72" s="166">
        <v>5398675</v>
      </c>
      <c r="D72" s="166"/>
      <c r="E72" s="166"/>
      <c r="F72" s="166"/>
      <c r="G72" s="166"/>
      <c r="H72" s="166"/>
      <c r="I72" s="166"/>
      <c r="J72" s="166"/>
      <c r="K72" s="166"/>
      <c r="L72" s="166"/>
      <c r="M72" s="166"/>
      <c r="N72" s="166"/>
    </row>
    <row r="73" spans="1:14" ht="25.15" customHeight="1" x14ac:dyDescent="0.2">
      <c r="A73" s="31">
        <v>56</v>
      </c>
      <c r="B73" s="37" t="s">
        <v>716</v>
      </c>
      <c r="C73" s="166">
        <v>754687</v>
      </c>
      <c r="D73" s="166"/>
      <c r="E73" s="166"/>
      <c r="F73" s="166"/>
      <c r="G73" s="166"/>
      <c r="H73" s="166"/>
      <c r="I73" s="166"/>
      <c r="J73" s="166"/>
      <c r="K73" s="166"/>
      <c r="L73" s="166"/>
      <c r="M73" s="166"/>
      <c r="N73" s="166"/>
    </row>
    <row r="74" spans="1:14" ht="13.15" customHeight="1" x14ac:dyDescent="0.2">
      <c r="A74" s="205">
        <v>57</v>
      </c>
      <c r="B74" s="202" t="s">
        <v>624</v>
      </c>
      <c r="C74" s="190"/>
      <c r="D74" s="190"/>
      <c r="E74" s="190"/>
      <c r="F74" s="190"/>
      <c r="G74" s="190"/>
      <c r="H74" s="190"/>
      <c r="I74" s="190"/>
      <c r="J74" s="190"/>
      <c r="K74" s="190"/>
      <c r="L74" s="190"/>
      <c r="M74" s="190"/>
      <c r="N74" s="190"/>
    </row>
    <row r="75" spans="1:14" ht="13.15" customHeight="1" x14ac:dyDescent="0.2">
      <c r="A75" s="31">
        <v>58</v>
      </c>
      <c r="B75" s="37" t="s">
        <v>717</v>
      </c>
      <c r="C75" s="166">
        <v>724668</v>
      </c>
      <c r="D75" s="166"/>
      <c r="E75" s="166"/>
      <c r="F75" s="166"/>
      <c r="G75" s="166"/>
      <c r="H75" s="166"/>
      <c r="I75" s="166"/>
      <c r="J75" s="166"/>
      <c r="K75" s="166"/>
      <c r="L75" s="166"/>
      <c r="M75" s="166"/>
      <c r="N75" s="166"/>
    </row>
    <row r="76" spans="1:14" ht="13.15" customHeight="1" x14ac:dyDescent="0.2">
      <c r="A76" s="205">
        <v>59</v>
      </c>
      <c r="B76" s="202" t="s">
        <v>718</v>
      </c>
      <c r="C76" s="190"/>
      <c r="D76" s="190"/>
      <c r="E76" s="190"/>
      <c r="F76" s="190"/>
      <c r="G76" s="190"/>
      <c r="H76" s="190"/>
      <c r="I76" s="190"/>
      <c r="J76" s="190"/>
      <c r="K76" s="190"/>
      <c r="L76" s="190"/>
      <c r="M76" s="190"/>
      <c r="N76" s="190"/>
    </row>
    <row r="77" spans="1:14" ht="25.15" customHeight="1" x14ac:dyDescent="0.2">
      <c r="A77" s="31">
        <v>60</v>
      </c>
      <c r="B77" s="37" t="s">
        <v>719</v>
      </c>
      <c r="C77" s="166">
        <v>0</v>
      </c>
      <c r="D77" s="166"/>
      <c r="E77" s="166"/>
      <c r="F77" s="166"/>
      <c r="G77" s="166"/>
      <c r="H77" s="166"/>
      <c r="I77" s="166"/>
      <c r="J77" s="166"/>
      <c r="K77" s="166"/>
      <c r="L77" s="166"/>
      <c r="M77" s="166"/>
      <c r="N77" s="166"/>
    </row>
    <row r="78" spans="1:14" ht="13.15" customHeight="1" x14ac:dyDescent="0.2">
      <c r="A78" s="31">
        <v>61</v>
      </c>
      <c r="B78" s="37" t="s">
        <v>625</v>
      </c>
      <c r="C78" s="166">
        <v>0</v>
      </c>
      <c r="D78" s="166"/>
      <c r="E78" s="166"/>
      <c r="F78" s="166"/>
      <c r="G78" s="166"/>
      <c r="H78" s="166"/>
      <c r="I78" s="166"/>
      <c r="J78" s="166"/>
      <c r="K78" s="166"/>
      <c r="L78" s="166"/>
      <c r="M78" s="166"/>
      <c r="N78" s="166"/>
    </row>
    <row r="79" spans="1:14" ht="13.15" customHeight="1" x14ac:dyDescent="0.2">
      <c r="A79" s="31"/>
      <c r="B79" s="196"/>
      <c r="C79" s="166"/>
      <c r="D79" s="166"/>
      <c r="E79" s="166"/>
      <c r="F79" s="166"/>
      <c r="G79" s="166"/>
      <c r="H79" s="166"/>
      <c r="I79" s="166"/>
      <c r="J79" s="166"/>
      <c r="K79" s="166"/>
      <c r="L79" s="166"/>
      <c r="M79" s="166"/>
      <c r="N79" s="166"/>
    </row>
    <row r="80" spans="1:14" ht="13.15" customHeight="1" x14ac:dyDescent="0.2">
      <c r="A80" s="205">
        <v>62</v>
      </c>
      <c r="B80" s="199" t="s">
        <v>720</v>
      </c>
      <c r="C80" s="190" t="s">
        <v>0</v>
      </c>
      <c r="D80" s="190"/>
      <c r="E80" s="190"/>
      <c r="F80" s="190"/>
      <c r="G80" s="190"/>
      <c r="H80" s="190"/>
      <c r="I80" s="190"/>
      <c r="J80" s="190"/>
      <c r="K80" s="190"/>
      <c r="L80" s="190"/>
      <c r="M80" s="190"/>
      <c r="N80" s="190"/>
    </row>
    <row r="81" spans="1:14" ht="13.15" customHeight="1" x14ac:dyDescent="0.2">
      <c r="A81" s="205">
        <v>63</v>
      </c>
      <c r="B81" s="202" t="s">
        <v>632</v>
      </c>
      <c r="C81" s="190" t="s">
        <v>0</v>
      </c>
      <c r="D81" s="190"/>
      <c r="E81" s="190"/>
      <c r="F81" s="190"/>
      <c r="G81" s="190"/>
      <c r="H81" s="190"/>
      <c r="I81" s="190"/>
      <c r="J81" s="190"/>
      <c r="K81" s="190"/>
      <c r="L81" s="190"/>
      <c r="M81" s="190"/>
      <c r="N81" s="190"/>
    </row>
    <row r="82" spans="1:14" ht="13.15" customHeight="1" x14ac:dyDescent="0.2">
      <c r="A82" s="205">
        <v>64</v>
      </c>
      <c r="B82" s="202" t="s">
        <v>702</v>
      </c>
      <c r="C82" s="190" t="s">
        <v>0</v>
      </c>
      <c r="D82" s="190"/>
      <c r="E82" s="190"/>
      <c r="F82" s="190"/>
      <c r="G82" s="190"/>
      <c r="H82" s="190"/>
      <c r="I82" s="190"/>
      <c r="J82" s="190"/>
      <c r="K82" s="190"/>
      <c r="L82" s="190"/>
      <c r="M82" s="190"/>
      <c r="N82" s="190"/>
    </row>
    <row r="83" spans="1:14" ht="13.15" customHeight="1" x14ac:dyDescent="0.2">
      <c r="A83" s="205">
        <v>65</v>
      </c>
      <c r="B83" s="202" t="s">
        <v>703</v>
      </c>
      <c r="C83" s="190" t="s">
        <v>0</v>
      </c>
      <c r="D83" s="190"/>
      <c r="E83" s="190"/>
      <c r="F83" s="190"/>
      <c r="G83" s="190"/>
      <c r="H83" s="190"/>
      <c r="I83" s="190"/>
      <c r="J83" s="190"/>
      <c r="K83" s="190"/>
      <c r="L83" s="190"/>
      <c r="M83" s="190"/>
      <c r="N83" s="190"/>
    </row>
    <row r="84" spans="1:14" ht="13.15" customHeight="1" x14ac:dyDescent="0.2">
      <c r="A84" s="205">
        <v>66</v>
      </c>
      <c r="B84" s="202" t="s">
        <v>721</v>
      </c>
      <c r="C84" s="190" t="s">
        <v>0</v>
      </c>
      <c r="D84" s="190"/>
      <c r="E84" s="190"/>
      <c r="F84" s="190"/>
      <c r="G84" s="190"/>
      <c r="H84" s="190"/>
      <c r="I84" s="190"/>
      <c r="J84" s="190"/>
      <c r="K84" s="190"/>
      <c r="L84" s="190"/>
      <c r="M84" s="190"/>
      <c r="N84" s="190"/>
    </row>
    <row r="85" spans="1:14" ht="13.15" customHeight="1" x14ac:dyDescent="0.2">
      <c r="A85" s="206"/>
      <c r="B85" s="37"/>
      <c r="C85" s="167"/>
      <c r="D85" s="167"/>
      <c r="E85" s="167"/>
      <c r="F85" s="167"/>
      <c r="G85" s="167"/>
      <c r="H85" s="167"/>
      <c r="I85" s="167"/>
      <c r="J85" s="167"/>
      <c r="K85" s="167"/>
      <c r="L85" s="167"/>
      <c r="M85" s="167"/>
      <c r="N85" s="167"/>
    </row>
    <row r="86" spans="1:14" ht="13.15" customHeight="1" x14ac:dyDescent="0.2">
      <c r="A86" s="207">
        <v>67</v>
      </c>
      <c r="B86" s="199" t="s">
        <v>722</v>
      </c>
      <c r="C86" s="190" t="s">
        <v>0</v>
      </c>
      <c r="D86" s="190"/>
      <c r="E86" s="190"/>
      <c r="F86" s="190"/>
      <c r="G86" s="190"/>
      <c r="H86" s="190"/>
      <c r="I86" s="190"/>
      <c r="J86" s="190"/>
      <c r="K86" s="190"/>
      <c r="L86" s="190"/>
      <c r="M86" s="190"/>
      <c r="N86" s="190"/>
    </row>
    <row r="87" spans="1:14" ht="13.15" customHeight="1" x14ac:dyDescent="0.2">
      <c r="A87" s="32"/>
      <c r="B87" s="196"/>
      <c r="C87" s="166"/>
      <c r="D87" s="166"/>
      <c r="E87" s="166"/>
      <c r="F87" s="166"/>
      <c r="G87" s="166"/>
      <c r="H87" s="166"/>
      <c r="I87" s="166"/>
      <c r="J87" s="166"/>
      <c r="K87" s="166"/>
      <c r="L87" s="166"/>
      <c r="M87" s="166"/>
      <c r="N87" s="166"/>
    </row>
    <row r="88" spans="1:14" ht="13.15" customHeight="1" x14ac:dyDescent="0.2">
      <c r="A88" s="32"/>
      <c r="B88" s="197" t="s">
        <v>23</v>
      </c>
      <c r="C88" s="172"/>
      <c r="D88" s="172"/>
      <c r="E88" s="172"/>
      <c r="F88" s="172"/>
      <c r="G88" s="172"/>
      <c r="H88" s="172"/>
      <c r="I88" s="172"/>
      <c r="J88" s="172"/>
      <c r="K88" s="172"/>
      <c r="L88" s="172"/>
      <c r="M88" s="172"/>
      <c r="N88" s="172"/>
    </row>
    <row r="89" spans="1:14" ht="25.15" customHeight="1" x14ac:dyDescent="0.2">
      <c r="A89" s="207">
        <v>68</v>
      </c>
      <c r="B89" s="200" t="s">
        <v>626</v>
      </c>
      <c r="C89" s="190" t="s">
        <v>0</v>
      </c>
      <c r="D89" s="190"/>
      <c r="E89" s="190"/>
      <c r="F89" s="190"/>
      <c r="G89" s="190"/>
      <c r="H89" s="190"/>
      <c r="I89" s="190"/>
      <c r="J89" s="190"/>
      <c r="K89" s="190"/>
      <c r="L89" s="190"/>
      <c r="M89" s="190"/>
      <c r="N89" s="190"/>
    </row>
    <row r="90" spans="1:14" ht="25.15" customHeight="1" x14ac:dyDescent="0.2">
      <c r="A90" s="205">
        <v>69</v>
      </c>
      <c r="B90" s="200" t="s">
        <v>627</v>
      </c>
      <c r="C90" s="190" t="s">
        <v>0</v>
      </c>
      <c r="D90" s="190"/>
      <c r="E90" s="190"/>
      <c r="F90" s="190"/>
      <c r="G90" s="190"/>
      <c r="H90" s="190"/>
      <c r="I90" s="190"/>
      <c r="J90" s="190"/>
      <c r="K90" s="190"/>
      <c r="L90" s="190"/>
      <c r="M90" s="190"/>
      <c r="N90" s="190"/>
    </row>
    <row r="91" spans="1:14" ht="25.15" customHeight="1" x14ac:dyDescent="0.2">
      <c r="A91" s="205">
        <v>70</v>
      </c>
      <c r="B91" s="200" t="s">
        <v>628</v>
      </c>
      <c r="C91" s="190" t="s">
        <v>0</v>
      </c>
      <c r="D91" s="190"/>
      <c r="E91" s="190"/>
      <c r="F91" s="190"/>
      <c r="G91" s="190"/>
      <c r="H91" s="190"/>
      <c r="I91" s="190"/>
      <c r="J91" s="190"/>
      <c r="K91" s="190"/>
      <c r="L91" s="190"/>
      <c r="M91" s="190"/>
      <c r="N91" s="190"/>
    </row>
    <row r="92" spans="1:14" ht="13.15" customHeight="1" x14ac:dyDescent="0.2">
      <c r="A92" s="31"/>
      <c r="B92" s="195"/>
      <c r="C92" s="167"/>
      <c r="D92" s="167"/>
      <c r="E92" s="167"/>
      <c r="F92" s="167"/>
      <c r="G92" s="167"/>
      <c r="H92" s="167"/>
      <c r="I92" s="167"/>
      <c r="J92" s="167"/>
      <c r="K92" s="167"/>
      <c r="L92" s="167"/>
      <c r="M92" s="167"/>
      <c r="N92" s="167"/>
    </row>
    <row r="93" spans="1:14" ht="13.15" customHeight="1" x14ac:dyDescent="0.2">
      <c r="A93" s="31"/>
      <c r="B93" s="195"/>
      <c r="C93" s="175"/>
      <c r="D93" s="175"/>
      <c r="E93" s="175"/>
      <c r="F93" s="175"/>
      <c r="G93" s="175"/>
      <c r="H93" s="175"/>
      <c r="I93" s="175"/>
      <c r="J93" s="175"/>
      <c r="K93" s="175"/>
      <c r="L93" s="175"/>
      <c r="M93" s="175"/>
      <c r="N93" s="175"/>
    </row>
    <row r="94" spans="1:14" ht="13.15" customHeight="1" x14ac:dyDescent="0.2">
      <c r="A94" s="31"/>
      <c r="B94" s="197" t="s">
        <v>24</v>
      </c>
      <c r="C94" s="172"/>
      <c r="D94" s="172"/>
      <c r="E94" s="172"/>
      <c r="F94" s="172"/>
      <c r="G94" s="172"/>
      <c r="H94" s="172"/>
      <c r="I94" s="172"/>
      <c r="J94" s="172"/>
      <c r="K94" s="172"/>
      <c r="L94" s="172"/>
      <c r="M94" s="172"/>
      <c r="N94" s="172"/>
    </row>
    <row r="95" spans="1:14" ht="13.15" customHeight="1" x14ac:dyDescent="0.2">
      <c r="A95" s="31"/>
      <c r="B95" s="196" t="s">
        <v>73</v>
      </c>
      <c r="C95" s="172"/>
      <c r="D95" s="172"/>
      <c r="E95" s="172"/>
      <c r="F95" s="172"/>
      <c r="G95" s="172"/>
      <c r="H95" s="172"/>
      <c r="I95" s="172"/>
      <c r="J95" s="172"/>
      <c r="K95" s="172"/>
      <c r="L95" s="172"/>
      <c r="M95" s="172"/>
      <c r="N95" s="172"/>
    </row>
    <row r="96" spans="1:14" s="11" customFormat="1" ht="13.15" customHeight="1" x14ac:dyDescent="0.2">
      <c r="A96" s="31">
        <v>71</v>
      </c>
      <c r="B96" s="37" t="s">
        <v>40</v>
      </c>
      <c r="C96" s="166">
        <v>21770.612226485275</v>
      </c>
      <c r="D96" s="176"/>
      <c r="E96" s="176"/>
      <c r="F96" s="176"/>
      <c r="G96" s="176"/>
      <c r="H96" s="176"/>
      <c r="I96" s="176"/>
      <c r="J96" s="176"/>
      <c r="K96" s="176"/>
      <c r="L96" s="176"/>
      <c r="M96" s="176"/>
      <c r="N96" s="176"/>
    </row>
    <row r="97" spans="1:14" ht="13.15" customHeight="1" x14ac:dyDescent="0.2">
      <c r="A97" s="205">
        <v>72</v>
      </c>
      <c r="B97" s="202" t="s">
        <v>723</v>
      </c>
      <c r="C97" s="190"/>
      <c r="D97" s="190"/>
      <c r="E97" s="190"/>
      <c r="F97" s="190"/>
      <c r="G97" s="190"/>
      <c r="H97" s="190"/>
      <c r="I97" s="190"/>
      <c r="J97" s="190"/>
      <c r="K97" s="190"/>
      <c r="L97" s="190"/>
      <c r="M97" s="190"/>
      <c r="N97" s="190"/>
    </row>
    <row r="98" spans="1:14" ht="13.15" customHeight="1" x14ac:dyDescent="0.2">
      <c r="A98" s="31">
        <v>73</v>
      </c>
      <c r="B98" s="37" t="s">
        <v>724</v>
      </c>
      <c r="C98" s="166">
        <v>1642105.6410812621</v>
      </c>
      <c r="D98" s="166"/>
      <c r="E98" s="166"/>
      <c r="F98" s="166"/>
      <c r="G98" s="166"/>
      <c r="H98" s="166"/>
      <c r="I98" s="166"/>
      <c r="J98" s="166"/>
      <c r="K98" s="166"/>
      <c r="L98" s="166"/>
      <c r="M98" s="166"/>
      <c r="N98" s="166"/>
    </row>
    <row r="99" spans="1:14" ht="13.15" customHeight="1" x14ac:dyDescent="0.2">
      <c r="A99" s="205">
        <v>74</v>
      </c>
      <c r="B99" s="202" t="s">
        <v>725</v>
      </c>
      <c r="C99" s="193"/>
      <c r="D99" s="193"/>
      <c r="E99" s="193"/>
      <c r="F99" s="193"/>
      <c r="G99" s="193"/>
      <c r="H99" s="193"/>
      <c r="I99" s="193"/>
      <c r="J99" s="193"/>
      <c r="K99" s="193"/>
      <c r="L99" s="193"/>
      <c r="M99" s="193"/>
      <c r="N99" s="193"/>
    </row>
    <row r="100" spans="1:14" ht="13.15" customHeight="1" x14ac:dyDescent="0.2">
      <c r="A100" s="205">
        <v>75</v>
      </c>
      <c r="B100" s="202" t="s">
        <v>629</v>
      </c>
      <c r="C100" s="193"/>
      <c r="D100" s="193"/>
      <c r="E100" s="193"/>
      <c r="F100" s="193"/>
      <c r="G100" s="193"/>
      <c r="H100" s="193"/>
      <c r="I100" s="193"/>
      <c r="J100" s="193"/>
      <c r="K100" s="193"/>
      <c r="L100" s="193"/>
      <c r="M100" s="193"/>
      <c r="N100" s="193"/>
    </row>
    <row r="101" spans="1:14" ht="13.15" customHeight="1" x14ac:dyDescent="0.2">
      <c r="A101" s="31"/>
      <c r="B101" s="195"/>
      <c r="C101" s="166"/>
      <c r="D101" s="166"/>
      <c r="E101" s="166"/>
      <c r="F101" s="166"/>
      <c r="G101" s="166"/>
      <c r="H101" s="166"/>
      <c r="I101" s="166"/>
      <c r="J101" s="166"/>
      <c r="K101" s="166"/>
      <c r="L101" s="166"/>
      <c r="M101" s="166"/>
      <c r="N101" s="166"/>
    </row>
    <row r="102" spans="1:14" ht="13.15" customHeight="1" x14ac:dyDescent="0.2">
      <c r="A102" s="31"/>
      <c r="B102" s="196" t="s">
        <v>726</v>
      </c>
      <c r="C102" s="167"/>
      <c r="D102" s="167"/>
      <c r="E102" s="167"/>
      <c r="F102" s="167"/>
      <c r="G102" s="167"/>
      <c r="H102" s="167"/>
      <c r="I102" s="167"/>
      <c r="J102" s="167"/>
      <c r="K102" s="167"/>
      <c r="L102" s="167"/>
      <c r="M102" s="167"/>
      <c r="N102" s="167"/>
    </row>
    <row r="103" spans="1:14" s="11" customFormat="1" ht="13.15" customHeight="1" x14ac:dyDescent="0.2">
      <c r="A103" s="31">
        <v>76</v>
      </c>
      <c r="B103" s="37" t="s">
        <v>727</v>
      </c>
      <c r="C103" s="166">
        <v>20542.162839938886</v>
      </c>
      <c r="D103" s="176"/>
      <c r="E103" s="176"/>
      <c r="F103" s="176"/>
      <c r="G103" s="176"/>
      <c r="H103" s="176"/>
      <c r="I103" s="176"/>
      <c r="J103" s="176"/>
      <c r="K103" s="176"/>
      <c r="L103" s="176"/>
      <c r="M103" s="176"/>
      <c r="N103" s="176"/>
    </row>
    <row r="104" spans="1:14" ht="13.15" customHeight="1" x14ac:dyDescent="0.2">
      <c r="A104" s="205">
        <v>77</v>
      </c>
      <c r="B104" s="202" t="s">
        <v>631</v>
      </c>
      <c r="C104" s="193"/>
      <c r="D104" s="193"/>
      <c r="E104" s="193"/>
      <c r="F104" s="193"/>
      <c r="G104" s="193"/>
      <c r="H104" s="193"/>
      <c r="I104" s="193"/>
      <c r="J104" s="193"/>
      <c r="K104" s="193"/>
      <c r="L104" s="193"/>
      <c r="M104" s="193"/>
      <c r="N104" s="193"/>
    </row>
    <row r="105" spans="1:14" ht="13.15" customHeight="1" x14ac:dyDescent="0.2">
      <c r="A105" s="31">
        <v>78</v>
      </c>
      <c r="B105" s="195" t="s">
        <v>728</v>
      </c>
      <c r="C105" s="166">
        <v>1220203.8531501114</v>
      </c>
      <c r="D105" s="166"/>
      <c r="E105" s="166"/>
      <c r="F105" s="166"/>
      <c r="G105" s="166"/>
      <c r="H105" s="166"/>
      <c r="I105" s="166"/>
      <c r="J105" s="166"/>
      <c r="K105" s="166"/>
      <c r="L105" s="166"/>
      <c r="M105" s="166"/>
      <c r="N105" s="166"/>
    </row>
    <row r="106" spans="1:14" ht="13.15" customHeight="1" x14ac:dyDescent="0.2">
      <c r="A106" s="205">
        <v>79</v>
      </c>
      <c r="B106" s="200" t="s">
        <v>729</v>
      </c>
      <c r="C106" s="190"/>
      <c r="D106" s="190"/>
      <c r="E106" s="190"/>
      <c r="F106" s="190"/>
      <c r="G106" s="190"/>
      <c r="H106" s="190"/>
      <c r="I106" s="190"/>
      <c r="J106" s="190"/>
      <c r="K106" s="190"/>
      <c r="L106" s="190"/>
      <c r="M106" s="190"/>
      <c r="N106" s="190"/>
    </row>
    <row r="107" spans="1:14" ht="13.15" customHeight="1" x14ac:dyDescent="0.2">
      <c r="A107" s="209">
        <v>80</v>
      </c>
      <c r="B107" s="210" t="s">
        <v>630</v>
      </c>
      <c r="C107" s="194"/>
      <c r="D107" s="194"/>
      <c r="E107" s="194"/>
      <c r="F107" s="194"/>
      <c r="G107" s="194"/>
      <c r="H107" s="194"/>
      <c r="I107" s="194"/>
      <c r="J107" s="194"/>
      <c r="K107" s="194"/>
      <c r="L107" s="194"/>
      <c r="M107" s="194"/>
      <c r="N107" s="194"/>
    </row>
    <row r="108" spans="1:14" ht="30.6" customHeight="1" x14ac:dyDescent="0.2">
      <c r="A108" s="31"/>
      <c r="C108" s="273" t="s">
        <v>765</v>
      </c>
      <c r="D108" s="271"/>
      <c r="E108" s="271"/>
      <c r="F108" s="271"/>
      <c r="G108" s="271"/>
      <c r="H108" s="271"/>
      <c r="I108" s="271"/>
      <c r="J108" s="271"/>
      <c r="K108" s="271"/>
      <c r="L108" s="271"/>
      <c r="M108" s="271"/>
      <c r="N108" s="272"/>
    </row>
    <row r="109" spans="1:14" ht="13.15" customHeight="1" x14ac:dyDescent="0.2">
      <c r="A109" s="31"/>
      <c r="C109" s="171"/>
      <c r="D109" s="171"/>
      <c r="E109" s="171"/>
      <c r="F109" s="171"/>
      <c r="G109" s="171"/>
      <c r="H109" s="171"/>
      <c r="I109" s="171"/>
      <c r="J109" s="171"/>
      <c r="K109" s="171"/>
      <c r="L109" s="171"/>
      <c r="M109" s="171"/>
    </row>
    <row r="110" spans="1:14" ht="13.15" customHeight="1" x14ac:dyDescent="0.2">
      <c r="A110" s="31"/>
      <c r="C110" s="171"/>
      <c r="D110" s="171"/>
      <c r="E110" s="171"/>
      <c r="F110" s="171"/>
      <c r="G110" s="171"/>
      <c r="H110" s="171"/>
      <c r="I110" s="171"/>
      <c r="J110" s="171"/>
      <c r="K110" s="171"/>
      <c r="L110" s="171"/>
      <c r="M110" s="171"/>
    </row>
    <row r="111" spans="1:14" ht="13.15" customHeight="1" x14ac:dyDescent="0.2">
      <c r="A111" s="31"/>
      <c r="B111" s="16"/>
      <c r="C111" s="171"/>
      <c r="D111" s="171"/>
      <c r="E111" s="171"/>
      <c r="F111" s="171"/>
      <c r="G111" s="171"/>
      <c r="H111" s="171"/>
      <c r="I111" s="171"/>
      <c r="J111" s="171"/>
      <c r="K111" s="171"/>
      <c r="L111" s="171"/>
      <c r="M111" s="171"/>
    </row>
    <row r="112" spans="1:14" ht="13.15" customHeight="1" x14ac:dyDescent="0.2">
      <c r="A112" s="31"/>
      <c r="B112" s="72"/>
      <c r="C112" s="171"/>
      <c r="D112" s="171"/>
      <c r="E112" s="171"/>
      <c r="F112" s="171"/>
      <c r="G112" s="171"/>
      <c r="H112" s="171"/>
      <c r="I112" s="171"/>
      <c r="J112" s="171"/>
      <c r="K112" s="171"/>
      <c r="L112" s="171"/>
      <c r="M112" s="171"/>
    </row>
    <row r="113" spans="1:13" ht="13.15" customHeight="1" x14ac:dyDescent="0.2">
      <c r="A113" s="31"/>
      <c r="B113" s="16"/>
      <c r="C113" s="171"/>
      <c r="D113" s="171"/>
      <c r="E113" s="171"/>
      <c r="F113" s="171"/>
      <c r="G113" s="171"/>
      <c r="H113" s="171"/>
      <c r="I113" s="171"/>
      <c r="J113" s="171"/>
      <c r="K113" s="171"/>
      <c r="L113" s="171"/>
      <c r="M113" s="171"/>
    </row>
    <row r="114" spans="1:13" ht="13.15" customHeight="1" x14ac:dyDescent="0.2">
      <c r="A114" s="208"/>
      <c r="B114" s="16"/>
      <c r="C114" s="171"/>
      <c r="D114" s="171"/>
      <c r="E114" s="171"/>
      <c r="F114" s="171"/>
      <c r="G114" s="171"/>
      <c r="H114" s="171"/>
      <c r="I114" s="171"/>
      <c r="J114" s="171"/>
      <c r="K114" s="171"/>
      <c r="L114" s="171"/>
      <c r="M114" s="171"/>
    </row>
    <row r="115" spans="1:13" ht="13.15" customHeight="1" x14ac:dyDescent="0.2">
      <c r="A115" s="31"/>
      <c r="B115" s="16"/>
      <c r="C115" s="171"/>
      <c r="D115" s="171"/>
      <c r="E115" s="171"/>
      <c r="F115" s="171"/>
      <c r="G115" s="171"/>
      <c r="H115" s="171"/>
      <c r="I115" s="171"/>
      <c r="J115" s="171"/>
      <c r="K115" s="171"/>
      <c r="L115" s="171"/>
      <c r="M115" s="171"/>
    </row>
    <row r="116" spans="1:13" ht="13.15" customHeight="1" x14ac:dyDescent="0.2">
      <c r="A116" s="31"/>
      <c r="B116" s="16"/>
      <c r="C116" s="171"/>
      <c r="D116" s="171"/>
      <c r="E116" s="171"/>
      <c r="F116" s="171"/>
      <c r="G116" s="171"/>
      <c r="H116" s="171"/>
      <c r="I116" s="171"/>
      <c r="J116" s="171"/>
      <c r="K116" s="171"/>
      <c r="L116" s="171"/>
      <c r="M116" s="171"/>
    </row>
    <row r="117" spans="1:13" ht="13.15" customHeight="1" x14ac:dyDescent="0.2">
      <c r="A117" s="31"/>
      <c r="B117" s="16"/>
      <c r="C117" s="171"/>
      <c r="D117" s="171"/>
      <c r="E117" s="171"/>
      <c r="F117" s="171"/>
      <c r="G117" s="171"/>
      <c r="H117" s="171"/>
      <c r="I117" s="171"/>
      <c r="J117" s="171"/>
      <c r="K117" s="171"/>
      <c r="L117" s="171"/>
      <c r="M117" s="171"/>
    </row>
    <row r="118" spans="1:13" ht="13.15" customHeight="1" x14ac:dyDescent="0.2">
      <c r="A118" s="30"/>
      <c r="B118" s="16"/>
      <c r="C118" s="171"/>
      <c r="D118" s="171"/>
      <c r="E118" s="171"/>
      <c r="F118" s="171"/>
      <c r="G118" s="171"/>
      <c r="H118" s="171"/>
      <c r="I118" s="171"/>
      <c r="J118" s="171"/>
      <c r="K118" s="171"/>
      <c r="L118" s="171"/>
      <c r="M118" s="171"/>
    </row>
    <row r="119" spans="1:13" ht="13.15" customHeight="1" x14ac:dyDescent="0.2">
      <c r="A119" s="31"/>
      <c r="B119" s="16"/>
      <c r="C119" s="171"/>
      <c r="D119" s="171"/>
      <c r="E119" s="171"/>
      <c r="F119" s="171"/>
      <c r="G119" s="171"/>
      <c r="H119" s="171"/>
      <c r="I119" s="171"/>
      <c r="J119" s="171"/>
      <c r="K119" s="171"/>
      <c r="L119" s="171"/>
      <c r="M119" s="171"/>
    </row>
    <row r="120" spans="1:13" ht="13.15" customHeight="1" x14ac:dyDescent="0.2">
      <c r="A120" s="31"/>
      <c r="B120" s="16"/>
      <c r="C120" s="171"/>
      <c r="D120" s="171"/>
      <c r="E120" s="171"/>
      <c r="F120" s="171"/>
      <c r="G120" s="171"/>
      <c r="H120" s="171"/>
      <c r="I120" s="171"/>
      <c r="J120" s="171"/>
      <c r="K120" s="171"/>
      <c r="L120" s="171"/>
      <c r="M120" s="171"/>
    </row>
    <row r="121" spans="1:13" ht="13.15" customHeight="1" x14ac:dyDescent="0.2">
      <c r="A121" s="206"/>
      <c r="B121" s="3"/>
      <c r="C121" s="171"/>
      <c r="D121" s="171"/>
      <c r="E121" s="171"/>
      <c r="F121" s="171"/>
      <c r="G121" s="171"/>
      <c r="H121" s="171"/>
      <c r="I121" s="171"/>
      <c r="J121" s="171"/>
      <c r="K121" s="171"/>
      <c r="L121" s="171"/>
      <c r="M121" s="171"/>
    </row>
    <row r="122" spans="1:13" ht="13.15" customHeight="1" x14ac:dyDescent="0.2">
      <c r="A122" s="206"/>
      <c r="C122" s="171"/>
      <c r="D122" s="171"/>
      <c r="E122" s="171"/>
      <c r="F122" s="171"/>
      <c r="G122" s="171"/>
      <c r="H122" s="171"/>
      <c r="I122" s="171"/>
      <c r="J122" s="171"/>
      <c r="K122" s="171"/>
      <c r="L122" s="171"/>
      <c r="M122" s="171"/>
    </row>
    <row r="123" spans="1:13" ht="13.15" customHeight="1" x14ac:dyDescent="0.2">
      <c r="A123" s="206"/>
      <c r="C123" s="171"/>
      <c r="D123" s="171"/>
      <c r="E123" s="171"/>
      <c r="F123" s="171"/>
      <c r="G123" s="171"/>
      <c r="H123" s="171"/>
      <c r="I123" s="171"/>
      <c r="J123" s="171"/>
      <c r="K123" s="171"/>
      <c r="L123" s="171"/>
      <c r="M123" s="171"/>
    </row>
    <row r="124" spans="1:13" ht="13.15" customHeight="1" x14ac:dyDescent="0.2">
      <c r="C124" s="171"/>
      <c r="D124" s="171"/>
      <c r="E124" s="171"/>
      <c r="F124" s="171"/>
      <c r="G124" s="171"/>
      <c r="H124" s="171"/>
      <c r="I124" s="171"/>
      <c r="J124" s="171"/>
      <c r="K124" s="171"/>
      <c r="L124" s="171"/>
      <c r="M124" s="171"/>
    </row>
    <row r="125" spans="1:13" ht="13.15" customHeight="1" x14ac:dyDescent="0.2">
      <c r="C125" s="171"/>
      <c r="D125" s="171"/>
      <c r="E125" s="171"/>
      <c r="F125" s="171"/>
      <c r="G125" s="171"/>
      <c r="H125" s="171"/>
      <c r="I125" s="171"/>
      <c r="J125" s="171"/>
      <c r="K125" s="171"/>
      <c r="L125" s="171"/>
      <c r="M125" s="171"/>
    </row>
    <row r="126" spans="1:13" ht="13.15" customHeight="1" x14ac:dyDescent="0.2">
      <c r="C126" s="171"/>
      <c r="D126" s="171"/>
      <c r="E126" s="171"/>
      <c r="F126" s="171"/>
      <c r="G126" s="171"/>
      <c r="H126" s="171"/>
      <c r="I126" s="171"/>
      <c r="J126" s="171"/>
      <c r="K126" s="171"/>
      <c r="L126" s="171"/>
      <c r="M126" s="171"/>
    </row>
    <row r="127" spans="1:13" ht="13.15" customHeight="1" x14ac:dyDescent="0.2">
      <c r="C127" s="171"/>
      <c r="D127" s="171"/>
      <c r="E127" s="171"/>
      <c r="F127" s="171"/>
      <c r="G127" s="171"/>
      <c r="H127" s="171"/>
      <c r="I127" s="171"/>
      <c r="J127" s="171"/>
      <c r="K127" s="171"/>
      <c r="L127" s="171"/>
      <c r="M127" s="171"/>
    </row>
    <row r="128" spans="1:13" ht="13.15" customHeight="1" x14ac:dyDescent="0.2">
      <c r="C128" s="171"/>
      <c r="D128" s="171"/>
      <c r="E128" s="171"/>
      <c r="F128" s="171"/>
      <c r="G128" s="171"/>
      <c r="H128" s="171"/>
      <c r="I128" s="171"/>
      <c r="J128" s="171"/>
      <c r="K128" s="171"/>
      <c r="L128" s="171"/>
      <c r="M128" s="171"/>
    </row>
    <row r="129" spans="3:13" ht="13.15" customHeight="1" x14ac:dyDescent="0.2">
      <c r="C129" s="171"/>
      <c r="D129" s="171"/>
      <c r="E129" s="171"/>
      <c r="F129" s="171"/>
      <c r="G129" s="171"/>
      <c r="H129" s="171"/>
      <c r="I129" s="171"/>
      <c r="J129" s="171"/>
      <c r="K129" s="171"/>
      <c r="L129" s="171"/>
      <c r="M129" s="171"/>
    </row>
  </sheetData>
  <mergeCells count="2">
    <mergeCell ref="A3:B3"/>
    <mergeCell ref="A4:B4"/>
  </mergeCells>
  <pageMargins left="0.7" right="0.7" top="0.75" bottom="0.75" header="0.3" footer="0.3"/>
  <customProperties>
    <customPr name="SourceTableID" r:id="rId1"/>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L108"/>
  <sheetViews>
    <sheetView zoomScale="110" zoomScaleNormal="110" workbookViewId="0">
      <pane xSplit="5" ySplit="6" topLeftCell="AC52" activePane="bottomRight" state="frozen"/>
      <selection pane="topRight" activeCell="G1" sqref="G1"/>
      <selection pane="bottomLeft" activeCell="A7" sqref="A7"/>
      <selection pane="bottomRight" activeCell="C60" sqref="C60"/>
    </sheetView>
  </sheetViews>
  <sheetFormatPr defaultColWidth="8.85546875" defaultRowHeight="12.75" x14ac:dyDescent="0.2"/>
  <cols>
    <col min="1" max="1" width="6.7109375" style="4" customWidth="1"/>
    <col min="2" max="2" width="44.85546875" style="4" customWidth="1"/>
    <col min="3" max="3" width="7.7109375" style="4" customWidth="1"/>
    <col min="4" max="4" width="6" style="4" customWidth="1"/>
    <col min="5" max="5" width="62.28515625" style="4" customWidth="1"/>
    <col min="6" max="27" width="11.7109375" style="4" bestFit="1" customWidth="1"/>
    <col min="28" max="37" width="9" style="4" bestFit="1" customWidth="1"/>
    <col min="38" max="16384" width="8.85546875" style="4"/>
  </cols>
  <sheetData>
    <row r="1" spans="1:38" s="23" customFormat="1" ht="18.600000000000001" customHeight="1" x14ac:dyDescent="0.25">
      <c r="A1" s="236" t="s">
        <v>760</v>
      </c>
      <c r="B1" s="218"/>
    </row>
    <row r="2" spans="1:38" ht="15.6" customHeight="1" x14ac:dyDescent="0.2">
      <c r="A2" s="298" t="str">
        <f>'ITA1.2'!A2</f>
        <v>[Millions of dollars]</v>
      </c>
      <c r="B2" s="298"/>
      <c r="C2" s="298"/>
      <c r="D2" s="298"/>
      <c r="E2" s="298"/>
    </row>
    <row r="3" spans="1:38" ht="17.45" customHeight="1" x14ac:dyDescent="0.2">
      <c r="A3" s="296" t="s">
        <v>761</v>
      </c>
      <c r="B3" s="296"/>
      <c r="C3" s="296"/>
      <c r="D3" s="296"/>
      <c r="E3" s="296"/>
    </row>
    <row r="4" spans="1:38" ht="20.45" customHeight="1" x14ac:dyDescent="0.2">
      <c r="A4" s="297" t="s">
        <v>742</v>
      </c>
      <c r="B4" s="297"/>
      <c r="C4" s="297"/>
      <c r="D4" s="297"/>
      <c r="E4" s="297"/>
    </row>
    <row r="5" spans="1:38" ht="13.15" customHeight="1" x14ac:dyDescent="0.2">
      <c r="A5" s="1"/>
      <c r="B5" s="2"/>
    </row>
    <row r="6" spans="1:38" s="76" customFormat="1" ht="33" customHeight="1" x14ac:dyDescent="0.2">
      <c r="A6" s="243" t="s">
        <v>736</v>
      </c>
      <c r="B6" s="243" t="s">
        <v>735</v>
      </c>
      <c r="C6" s="243" t="s">
        <v>730</v>
      </c>
      <c r="D6" s="243" t="s">
        <v>731</v>
      </c>
      <c r="E6" s="243" t="s">
        <v>737</v>
      </c>
      <c r="F6" s="244" t="str">
        <f>'ITA1.2'!C6</f>
        <v>1999</v>
      </c>
      <c r="G6" s="244" t="str">
        <f>'ITA1.2'!D6</f>
        <v>2000 </v>
      </c>
      <c r="H6" s="244" t="str">
        <f>'ITA1.2'!E6</f>
        <v>2001</v>
      </c>
      <c r="I6" s="244" t="str">
        <f>'ITA1.2'!F6</f>
        <v>2002 </v>
      </c>
      <c r="J6" s="244" t="str">
        <f>'ITA1.2'!G6</f>
        <v>2003</v>
      </c>
      <c r="K6" s="244" t="str">
        <f>'ITA1.2'!H6</f>
        <v>2004 </v>
      </c>
      <c r="L6" s="244" t="str">
        <f>'ITA1.2'!I6</f>
        <v>2005</v>
      </c>
      <c r="M6" s="244" t="str">
        <f>'ITA1.2'!J6</f>
        <v>2006 </v>
      </c>
      <c r="N6" s="244" t="str">
        <f>'ITA1.2'!K6</f>
        <v>2007</v>
      </c>
      <c r="O6" s="244" t="str">
        <f>'ITA1.2'!L6</f>
        <v>2008 </v>
      </c>
      <c r="P6" s="244" t="str">
        <f>'ITA1.2'!M6</f>
        <v>2009</v>
      </c>
      <c r="Q6" s="244" t="str">
        <f>'ITA1.2'!N6</f>
        <v>2010 </v>
      </c>
      <c r="R6" s="244" t="str">
        <f>'ITA1.2'!O6</f>
        <v>2011</v>
      </c>
      <c r="S6" s="244" t="str">
        <f>'ITA1.2'!P6</f>
        <v>2012 </v>
      </c>
      <c r="T6" s="244" t="str">
        <f>'ITA1.2'!Q6</f>
        <v>2013</v>
      </c>
      <c r="U6" s="244" t="str">
        <f>'ITA1.2'!R6</f>
        <v>2014 </v>
      </c>
      <c r="V6" s="244" t="str">
        <f>'ITA1.2'!S6</f>
        <v>2015</v>
      </c>
      <c r="W6" s="244" t="str">
        <f>'ITA1.2'!T6</f>
        <v>2016 </v>
      </c>
      <c r="X6" s="244" t="str">
        <f>'ITA1.2'!U6</f>
        <v>2017</v>
      </c>
      <c r="Y6" s="244" t="str">
        <f>'ITA1.2'!V6</f>
        <v>2018 </v>
      </c>
      <c r="Z6" s="244" t="str">
        <f>'ITA1.2'!W6</f>
        <v>2019</v>
      </c>
      <c r="AA6" s="244" t="str">
        <f>'ITA1.2'!X6</f>
        <v>2020 </v>
      </c>
      <c r="AB6" s="244">
        <v>2021</v>
      </c>
      <c r="AC6" s="244">
        <v>2022</v>
      </c>
      <c r="AD6" s="244">
        <v>2023</v>
      </c>
      <c r="AE6" s="244">
        <v>2024</v>
      </c>
      <c r="AF6" s="244">
        <v>2025</v>
      </c>
      <c r="AG6" s="244">
        <v>2026</v>
      </c>
      <c r="AH6" s="244">
        <v>2027</v>
      </c>
      <c r="AI6" s="244">
        <v>2028</v>
      </c>
      <c r="AJ6" s="244">
        <v>2029</v>
      </c>
      <c r="AK6" s="244">
        <v>2030</v>
      </c>
    </row>
    <row r="7" spans="1:38" ht="25.5" x14ac:dyDescent="0.2">
      <c r="A7" s="5">
        <v>1</v>
      </c>
      <c r="B7" s="211" t="s">
        <v>689</v>
      </c>
      <c r="C7" s="73" t="s">
        <v>350</v>
      </c>
      <c r="D7" s="4" t="str">
        <f>'ITA1.2'!A8</f>
        <v>1</v>
      </c>
      <c r="E7" s="266" t="str">
        <f>'ITA1.2'!B8</f>
        <v>Exports of goods and services and income receipts (credits)</v>
      </c>
      <c r="F7" s="276">
        <f>'ITA1.2'!C8</f>
        <v>1313448</v>
      </c>
      <c r="G7" s="276">
        <f>'ITA1.2'!D8</f>
        <v>1486120</v>
      </c>
      <c r="H7" s="276">
        <f>'ITA1.2'!E8</f>
        <v>1368140</v>
      </c>
      <c r="I7" s="276">
        <f>'ITA1.2'!F8</f>
        <v>1345506</v>
      </c>
      <c r="J7" s="276">
        <f>'ITA1.2'!G8</f>
        <v>1437148</v>
      </c>
      <c r="K7" s="276">
        <f>'ITA1.2'!H8</f>
        <v>1661104</v>
      </c>
      <c r="L7" s="276">
        <f>'ITA1.2'!I8</f>
        <v>1893153</v>
      </c>
      <c r="M7" s="276">
        <f>'ITA1.2'!J8</f>
        <v>2204218</v>
      </c>
      <c r="N7" s="276">
        <f>'ITA1.2'!K8</f>
        <v>2547935</v>
      </c>
      <c r="O7" s="276">
        <f>'ITA1.2'!L8</f>
        <v>2754377</v>
      </c>
      <c r="P7" s="276">
        <f>'ITA1.2'!M8</f>
        <v>2331170</v>
      </c>
      <c r="Q7" s="276">
        <f>'ITA1.2'!N8</f>
        <v>2687457</v>
      </c>
      <c r="R7" s="276">
        <f>'ITA1.2'!O8</f>
        <v>3036675</v>
      </c>
      <c r="S7" s="276">
        <f>'ITA1.2'!P8</f>
        <v>3151197</v>
      </c>
      <c r="T7" s="276">
        <f>'ITA1.2'!Q8</f>
        <v>3250471</v>
      </c>
      <c r="U7" s="276">
        <f>'ITA1.2'!R8</f>
        <v>3379128</v>
      </c>
      <c r="V7" s="276">
        <f>'ITA1.2'!S8</f>
        <v>3238009</v>
      </c>
      <c r="W7" s="276">
        <f>'ITA1.2'!T8</f>
        <v>3237288</v>
      </c>
      <c r="X7" s="276">
        <f>'ITA1.2'!U8</f>
        <v>3548345</v>
      </c>
      <c r="Y7" s="276">
        <f>'ITA1.2'!V8</f>
        <v>3793642</v>
      </c>
      <c r="Z7" s="276">
        <f>'ITA1.2'!W8</f>
        <v>3812458</v>
      </c>
      <c r="AA7" s="276">
        <f>'ITA1.2'!X8</f>
        <v>3258642</v>
      </c>
      <c r="AB7" s="276">
        <f>'ITA1.2'!Y8</f>
        <v>0</v>
      </c>
      <c r="AC7" s="276">
        <f>'ITA1.2'!Z8</f>
        <v>0</v>
      </c>
      <c r="AD7" s="276">
        <f>'ITA1.2'!AA8</f>
        <v>0</v>
      </c>
      <c r="AE7" s="276">
        <f>'ITA1.2'!AB8</f>
        <v>0</v>
      </c>
      <c r="AF7" s="276">
        <f>'ITA1.2'!AC8</f>
        <v>0</v>
      </c>
      <c r="AG7" s="276">
        <f>'ITA1.2'!AD8</f>
        <v>0</v>
      </c>
      <c r="AH7" s="276">
        <f>'ITA1.2'!AE8</f>
        <v>0</v>
      </c>
      <c r="AI7" s="276">
        <f>'ITA1.2'!AF8</f>
        <v>0</v>
      </c>
      <c r="AJ7" s="276">
        <f>'ITA1.2'!AG8</f>
        <v>0</v>
      </c>
      <c r="AK7" s="276">
        <f>'ITA1.2'!AH8</f>
        <v>0</v>
      </c>
      <c r="AL7" s="276"/>
    </row>
    <row r="8" spans="1:38" ht="25.5" x14ac:dyDescent="0.2">
      <c r="A8" s="5">
        <v>2</v>
      </c>
      <c r="B8" s="212" t="s">
        <v>690</v>
      </c>
      <c r="C8" s="73" t="s">
        <v>382</v>
      </c>
      <c r="D8" s="4" t="str">
        <f>'ITA4.2'!A15</f>
        <v>8</v>
      </c>
      <c r="E8" s="266" t="str">
        <f>'ITA4.2'!B15</f>
        <v>Less: Adjustments to convert to directional basis</v>
      </c>
      <c r="F8" s="276">
        <f>'ITA4.2'!C15</f>
        <v>4805</v>
      </c>
      <c r="G8" s="276">
        <f>'ITA4.2'!D15</f>
        <v>6227</v>
      </c>
      <c r="H8" s="276">
        <f>'ITA4.2'!E15</f>
        <v>5688</v>
      </c>
      <c r="I8" s="276">
        <f>'ITA4.2'!F15</f>
        <v>4739</v>
      </c>
      <c r="J8" s="276">
        <f>'ITA4.2'!G15</f>
        <v>4243</v>
      </c>
      <c r="K8" s="276">
        <f>'ITA4.2'!H15</f>
        <v>4716</v>
      </c>
      <c r="L8" s="276">
        <f>'ITA4.2'!I15</f>
        <v>6526</v>
      </c>
      <c r="M8" s="276">
        <f>'ITA4.2'!J15</f>
        <v>8419</v>
      </c>
      <c r="N8" s="276">
        <f>'ITA4.2'!K15</f>
        <v>10087</v>
      </c>
      <c r="O8" s="276">
        <f>'ITA4.2'!L15</f>
        <v>9626</v>
      </c>
      <c r="P8" s="276">
        <f>'ITA4.2'!M15</f>
        <v>7781</v>
      </c>
      <c r="Q8" s="276">
        <f>'ITA4.2'!N15</f>
        <v>6867</v>
      </c>
      <c r="R8" s="276">
        <f>'ITA4.2'!O15</f>
        <v>6687</v>
      </c>
      <c r="S8" s="276">
        <f>'ITA4.2'!P15</f>
        <v>6557</v>
      </c>
      <c r="T8" s="276">
        <f>'ITA4.2'!Q15</f>
        <v>8816</v>
      </c>
      <c r="U8" s="276">
        <f>'ITA4.2'!R15</f>
        <v>10289</v>
      </c>
      <c r="V8" s="276">
        <f>'ITA4.2'!S15</f>
        <v>11455</v>
      </c>
      <c r="W8" s="276">
        <f>'ITA4.2'!T15</f>
        <v>15401</v>
      </c>
      <c r="X8" s="276">
        <f>'ITA4.2'!U15</f>
        <v>16735</v>
      </c>
      <c r="Y8" s="276">
        <f>'ITA4.2'!V15</f>
        <v>18839</v>
      </c>
      <c r="Z8" s="276">
        <f>'ITA4.2'!W15</f>
        <v>19989</v>
      </c>
      <c r="AA8" s="276">
        <f>'ITA4.2'!X15</f>
        <v>13817</v>
      </c>
      <c r="AB8" s="276">
        <f>'ITA4.2'!Y15</f>
        <v>0</v>
      </c>
      <c r="AC8" s="276">
        <f>'ITA4.2'!Z15</f>
        <v>0</v>
      </c>
      <c r="AD8" s="276">
        <f>'ITA4.2'!AA15</f>
        <v>0</v>
      </c>
      <c r="AE8" s="276">
        <f>'ITA4.2'!AB15</f>
        <v>0</v>
      </c>
      <c r="AF8" s="276">
        <f>'ITA4.2'!AC15</f>
        <v>0</v>
      </c>
      <c r="AG8" s="276">
        <f>'ITA4.2'!AD15</f>
        <v>0</v>
      </c>
      <c r="AH8" s="276">
        <f>'ITA4.2'!AE15</f>
        <v>0</v>
      </c>
      <c r="AI8" s="276">
        <f>'ITA4.2'!AF15</f>
        <v>0</v>
      </c>
      <c r="AJ8" s="276">
        <f>'ITA4.2'!AG15</f>
        <v>0</v>
      </c>
      <c r="AK8" s="276">
        <f>'ITA4.2'!AH15</f>
        <v>0</v>
      </c>
      <c r="AL8" s="276"/>
    </row>
    <row r="9" spans="1:38" ht="25.5" x14ac:dyDescent="0.2">
      <c r="A9" s="198">
        <v>3</v>
      </c>
      <c r="B9" s="199" t="s">
        <v>644</v>
      </c>
      <c r="C9" s="217"/>
      <c r="D9" s="217"/>
      <c r="E9" s="267"/>
      <c r="F9" s="277"/>
      <c r="G9" s="277"/>
      <c r="H9" s="277"/>
      <c r="I9" s="277"/>
      <c r="J9" s="277"/>
      <c r="K9" s="277"/>
      <c r="L9" s="277"/>
      <c r="M9" s="277"/>
      <c r="N9" s="277"/>
      <c r="O9" s="277"/>
      <c r="P9" s="277"/>
      <c r="Q9" s="277"/>
      <c r="R9" s="277"/>
      <c r="S9" s="277"/>
      <c r="T9" s="277"/>
      <c r="U9" s="277"/>
      <c r="V9" s="277"/>
      <c r="W9" s="277"/>
      <c r="X9" s="277"/>
      <c r="Y9" s="277"/>
      <c r="Z9" s="277"/>
      <c r="AA9" s="277"/>
      <c r="AB9" s="277"/>
      <c r="AC9" s="277"/>
      <c r="AD9" s="277"/>
      <c r="AE9" s="277"/>
      <c r="AF9" s="277"/>
      <c r="AG9" s="277"/>
      <c r="AH9" s="277"/>
      <c r="AI9" s="277"/>
      <c r="AJ9" s="277"/>
      <c r="AK9" s="277"/>
      <c r="AL9" s="276"/>
    </row>
    <row r="10" spans="1:38" x14ac:dyDescent="0.2">
      <c r="A10" s="5"/>
      <c r="B10" s="212"/>
      <c r="E10" s="26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row>
    <row r="11" spans="1:38" ht="25.5" x14ac:dyDescent="0.2">
      <c r="A11" s="198">
        <v>4</v>
      </c>
      <c r="B11" s="199" t="s">
        <v>691</v>
      </c>
      <c r="C11" s="217"/>
      <c r="D11" s="217"/>
      <c r="E11" s="267"/>
      <c r="F11" s="277"/>
      <c r="G11" s="277"/>
      <c r="H11" s="277"/>
      <c r="I11" s="277"/>
      <c r="J11" s="277"/>
      <c r="K11" s="277"/>
      <c r="L11" s="277"/>
      <c r="M11" s="277"/>
      <c r="N11" s="277"/>
      <c r="O11" s="277"/>
      <c r="P11" s="277"/>
      <c r="Q11" s="277"/>
      <c r="R11" s="277"/>
      <c r="S11" s="277"/>
      <c r="T11" s="277"/>
      <c r="U11" s="277"/>
      <c r="V11" s="277"/>
      <c r="W11" s="277"/>
      <c r="X11" s="277"/>
      <c r="Y11" s="277"/>
      <c r="Z11" s="277"/>
      <c r="AA11" s="277"/>
      <c r="AB11" s="277"/>
      <c r="AC11" s="277"/>
      <c r="AD11" s="277"/>
      <c r="AE11" s="277"/>
      <c r="AF11" s="277"/>
      <c r="AG11" s="277"/>
      <c r="AH11" s="277"/>
      <c r="AI11" s="277"/>
      <c r="AJ11" s="277"/>
      <c r="AK11" s="277"/>
      <c r="AL11" s="276"/>
    </row>
    <row r="12" spans="1:38" x14ac:dyDescent="0.2">
      <c r="A12" s="5"/>
      <c r="B12" s="212"/>
      <c r="E12" s="26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276"/>
      <c r="AL12" s="276"/>
    </row>
    <row r="13" spans="1:38" x14ac:dyDescent="0.2">
      <c r="A13" s="5">
        <v>5</v>
      </c>
      <c r="B13" s="211" t="s">
        <v>692</v>
      </c>
      <c r="C13" s="73" t="s">
        <v>350</v>
      </c>
      <c r="D13" s="4" t="str">
        <f>'ITA1.2'!A9</f>
        <v>2</v>
      </c>
      <c r="E13" s="266" t="str">
        <f>'ITA1.2'!B9</f>
        <v xml:space="preserve">  Exports of goods and services</v>
      </c>
      <c r="F13" s="276">
        <f>'ITA1.2'!C9</f>
        <v>976525</v>
      </c>
      <c r="G13" s="276">
        <f>'ITA1.2'!D9</f>
        <v>1082963</v>
      </c>
      <c r="H13" s="276">
        <f>'ITA1.2'!E9</f>
        <v>1015366</v>
      </c>
      <c r="I13" s="276">
        <f>'ITA1.2'!F9</f>
        <v>986095</v>
      </c>
      <c r="J13" s="276">
        <f>'ITA1.2'!G9</f>
        <v>1028186</v>
      </c>
      <c r="K13" s="276">
        <f>'ITA1.2'!H9</f>
        <v>1168120</v>
      </c>
      <c r="L13" s="276">
        <f>'ITA1.2'!I9</f>
        <v>1291503</v>
      </c>
      <c r="M13" s="276">
        <f>'ITA1.2'!J9</f>
        <v>1463991</v>
      </c>
      <c r="N13" s="276">
        <f>'ITA1.2'!K9</f>
        <v>1660815</v>
      </c>
      <c r="O13" s="276">
        <f>'ITA1.2'!L9</f>
        <v>1849586</v>
      </c>
      <c r="P13" s="276">
        <f>'ITA1.2'!M9</f>
        <v>1592792</v>
      </c>
      <c r="Q13" s="276">
        <f>'ITA1.2'!N9</f>
        <v>1872320</v>
      </c>
      <c r="R13" s="276">
        <f>'ITA1.2'!O9</f>
        <v>2143552</v>
      </c>
      <c r="S13" s="276">
        <f>'ITA1.2'!P9</f>
        <v>2247453</v>
      </c>
      <c r="T13" s="276">
        <f>'ITA1.2'!Q9</f>
        <v>2313121</v>
      </c>
      <c r="U13" s="276">
        <f>'ITA1.2'!R9</f>
        <v>2392615</v>
      </c>
      <c r="V13" s="276">
        <f>'ITA1.2'!S9</f>
        <v>2280041</v>
      </c>
      <c r="W13" s="276">
        <f>'ITA1.2'!T9</f>
        <v>2238337</v>
      </c>
      <c r="X13" s="276">
        <f>'ITA1.2'!U9</f>
        <v>2390778</v>
      </c>
      <c r="Y13" s="276">
        <f>'ITA1.2'!V9</f>
        <v>2538638</v>
      </c>
      <c r="Z13" s="276">
        <f>'ITA1.2'!W9</f>
        <v>2528367</v>
      </c>
      <c r="AA13" s="276">
        <f>'ITA1.2'!X9</f>
        <v>2134441</v>
      </c>
      <c r="AB13" s="276">
        <f>'ITA1.2'!Y9</f>
        <v>0</v>
      </c>
      <c r="AC13" s="276">
        <f>'ITA1.2'!Z9</f>
        <v>0</v>
      </c>
      <c r="AD13" s="276">
        <f>'ITA1.2'!AA9</f>
        <v>0</v>
      </c>
      <c r="AE13" s="276">
        <f>'ITA1.2'!AB9</f>
        <v>0</v>
      </c>
      <c r="AF13" s="276">
        <f>'ITA1.2'!AC9</f>
        <v>0</v>
      </c>
      <c r="AG13" s="276">
        <f>'ITA1.2'!AD9</f>
        <v>0</v>
      </c>
      <c r="AH13" s="276">
        <f>'ITA1.2'!AE9</f>
        <v>0</v>
      </c>
      <c r="AI13" s="276">
        <f>'ITA1.2'!AF9</f>
        <v>0</v>
      </c>
      <c r="AJ13" s="276">
        <f>'ITA1.2'!AG9</f>
        <v>0</v>
      </c>
      <c r="AK13" s="276">
        <f>'ITA1.2'!AH9</f>
        <v>0</v>
      </c>
      <c r="AL13" s="276"/>
    </row>
    <row r="14" spans="1:38" x14ac:dyDescent="0.2">
      <c r="A14" s="5">
        <v>6</v>
      </c>
      <c r="B14" s="213" t="s">
        <v>693</v>
      </c>
      <c r="C14" s="73" t="s">
        <v>350</v>
      </c>
      <c r="D14" s="4" t="str">
        <f>'ITA1.2'!A10</f>
        <v>3</v>
      </c>
      <c r="E14" s="266" t="str">
        <f>'ITA1.2'!B10</f>
        <v xml:space="preserve">    Goods</v>
      </c>
      <c r="F14" s="276">
        <f>'ITA1.2'!C10</f>
        <v>698524</v>
      </c>
      <c r="G14" s="276">
        <f>'ITA1.2'!D10</f>
        <v>784940</v>
      </c>
      <c r="H14" s="276">
        <f>'ITA1.2'!E10</f>
        <v>731331</v>
      </c>
      <c r="I14" s="276">
        <f>'ITA1.2'!F10</f>
        <v>698036</v>
      </c>
      <c r="J14" s="276">
        <f>'ITA1.2'!G10</f>
        <v>730446</v>
      </c>
      <c r="K14" s="276">
        <f>'ITA1.2'!H10</f>
        <v>823584</v>
      </c>
      <c r="L14" s="276">
        <f>'ITA1.2'!I10</f>
        <v>913016</v>
      </c>
      <c r="M14" s="276">
        <f>'ITA1.2'!J10</f>
        <v>1040905</v>
      </c>
      <c r="N14" s="276">
        <f>'ITA1.2'!K10</f>
        <v>1165151</v>
      </c>
      <c r="O14" s="276">
        <f>'ITA1.2'!L10</f>
        <v>1308795</v>
      </c>
      <c r="P14" s="276">
        <f>'ITA1.2'!M10</f>
        <v>1070331</v>
      </c>
      <c r="Q14" s="276">
        <f>'ITA1.2'!N10</f>
        <v>1290279</v>
      </c>
      <c r="R14" s="276">
        <f>'ITA1.2'!O10</f>
        <v>1498887</v>
      </c>
      <c r="S14" s="276">
        <f>'ITA1.2'!P10</f>
        <v>1562630</v>
      </c>
      <c r="T14" s="276">
        <f>'ITA1.2'!Q10</f>
        <v>1593708</v>
      </c>
      <c r="U14" s="276">
        <f>'ITA1.2'!R10</f>
        <v>1635563</v>
      </c>
      <c r="V14" s="276">
        <f>'ITA1.2'!S10</f>
        <v>1511381</v>
      </c>
      <c r="W14" s="276">
        <f>'ITA1.2'!T10</f>
        <v>1457393</v>
      </c>
      <c r="X14" s="276">
        <f>'ITA1.2'!U10</f>
        <v>1557003</v>
      </c>
      <c r="Y14" s="276">
        <f>'ITA1.2'!V10</f>
        <v>1676913</v>
      </c>
      <c r="Z14" s="276">
        <f>'ITA1.2'!W10</f>
        <v>1652072</v>
      </c>
      <c r="AA14" s="276">
        <f>'ITA1.2'!X10</f>
        <v>1428798</v>
      </c>
      <c r="AB14" s="276">
        <f>'ITA1.2'!Y10</f>
        <v>0</v>
      </c>
      <c r="AC14" s="276">
        <f>'ITA1.2'!Z10</f>
        <v>0</v>
      </c>
      <c r="AD14" s="276">
        <f>'ITA1.2'!AA10</f>
        <v>0</v>
      </c>
      <c r="AE14" s="276">
        <f>'ITA1.2'!AB10</f>
        <v>0</v>
      </c>
      <c r="AF14" s="276">
        <f>'ITA1.2'!AC10</f>
        <v>0</v>
      </c>
      <c r="AG14" s="276">
        <f>'ITA1.2'!AD10</f>
        <v>0</v>
      </c>
      <c r="AH14" s="276">
        <f>'ITA1.2'!AE10</f>
        <v>0</v>
      </c>
      <c r="AI14" s="276">
        <f>'ITA1.2'!AF10</f>
        <v>0</v>
      </c>
      <c r="AJ14" s="276">
        <f>'ITA1.2'!AG10</f>
        <v>0</v>
      </c>
      <c r="AK14" s="276">
        <f>'ITA1.2'!AH10</f>
        <v>0</v>
      </c>
      <c r="AL14" s="276"/>
    </row>
    <row r="15" spans="1:38" x14ac:dyDescent="0.2">
      <c r="A15" s="5">
        <v>7</v>
      </c>
      <c r="B15" s="155" t="s">
        <v>694</v>
      </c>
      <c r="C15" s="73" t="s">
        <v>350</v>
      </c>
      <c r="D15" s="4" t="str">
        <f>'ITA1.2'!A20</f>
        <v>13</v>
      </c>
      <c r="E15" s="266" t="str">
        <f>'ITA1.2'!B20</f>
        <v xml:space="preserve">    Services</v>
      </c>
      <c r="F15" s="276">
        <f>'ITA1.2'!C20</f>
        <v>278001</v>
      </c>
      <c r="G15" s="276">
        <f>'ITA1.2'!D20</f>
        <v>298023</v>
      </c>
      <c r="H15" s="276">
        <f>'ITA1.2'!E20</f>
        <v>284035</v>
      </c>
      <c r="I15" s="276">
        <f>'ITA1.2'!F20</f>
        <v>288059</v>
      </c>
      <c r="J15" s="276">
        <f>'ITA1.2'!G20</f>
        <v>297740</v>
      </c>
      <c r="K15" s="276">
        <f>'ITA1.2'!H20</f>
        <v>344536</v>
      </c>
      <c r="L15" s="276">
        <f>'ITA1.2'!I20</f>
        <v>378487</v>
      </c>
      <c r="M15" s="276">
        <f>'ITA1.2'!J20</f>
        <v>423086</v>
      </c>
      <c r="N15" s="276">
        <f>'ITA1.2'!K20</f>
        <v>495664</v>
      </c>
      <c r="O15" s="276">
        <f>'ITA1.2'!L20</f>
        <v>540791</v>
      </c>
      <c r="P15" s="276">
        <f>'ITA1.2'!M20</f>
        <v>522461</v>
      </c>
      <c r="Q15" s="276">
        <f>'ITA1.2'!N20</f>
        <v>582041</v>
      </c>
      <c r="R15" s="276">
        <f>'ITA1.2'!O20</f>
        <v>644665</v>
      </c>
      <c r="S15" s="276">
        <f>'ITA1.2'!P20</f>
        <v>684823</v>
      </c>
      <c r="T15" s="276">
        <f>'ITA1.2'!Q20</f>
        <v>719413</v>
      </c>
      <c r="U15" s="276">
        <f>'ITA1.2'!R20</f>
        <v>757051</v>
      </c>
      <c r="V15" s="276">
        <f>'ITA1.2'!S20</f>
        <v>768660</v>
      </c>
      <c r="W15" s="276">
        <f>'ITA1.2'!T20</f>
        <v>780944</v>
      </c>
      <c r="X15" s="276">
        <f>'ITA1.2'!U20</f>
        <v>833775</v>
      </c>
      <c r="Y15" s="276">
        <f>'ITA1.2'!V20</f>
        <v>861725</v>
      </c>
      <c r="Z15" s="276">
        <f>'ITA1.2'!W20</f>
        <v>876295</v>
      </c>
      <c r="AA15" s="276">
        <f>'ITA1.2'!X20</f>
        <v>705643</v>
      </c>
      <c r="AB15" s="276">
        <f>'ITA1.2'!Y20</f>
        <v>0</v>
      </c>
      <c r="AC15" s="276">
        <f>'ITA1.2'!Z20</f>
        <v>0</v>
      </c>
      <c r="AD15" s="276">
        <f>'ITA1.2'!AA20</f>
        <v>0</v>
      </c>
      <c r="AE15" s="276">
        <f>'ITA1.2'!AB20</f>
        <v>0</v>
      </c>
      <c r="AF15" s="276">
        <f>'ITA1.2'!AC20</f>
        <v>0</v>
      </c>
      <c r="AG15" s="276">
        <f>'ITA1.2'!AD20</f>
        <v>0</v>
      </c>
      <c r="AH15" s="276">
        <f>'ITA1.2'!AE20</f>
        <v>0</v>
      </c>
      <c r="AI15" s="276">
        <f>'ITA1.2'!AF20</f>
        <v>0</v>
      </c>
      <c r="AJ15" s="276">
        <f>'ITA1.2'!AG20</f>
        <v>0</v>
      </c>
      <c r="AK15" s="276">
        <f>'ITA1.2'!AH20</f>
        <v>0</v>
      </c>
      <c r="AL15" s="276"/>
    </row>
    <row r="16" spans="1:38" x14ac:dyDescent="0.2">
      <c r="A16" s="198">
        <v>8</v>
      </c>
      <c r="B16" s="202" t="s">
        <v>643</v>
      </c>
      <c r="C16" s="217"/>
      <c r="D16" s="217"/>
      <c r="E16" s="267"/>
      <c r="F16" s="217"/>
      <c r="G16" s="217"/>
      <c r="H16" s="217"/>
      <c r="I16" s="217"/>
      <c r="J16" s="217"/>
      <c r="K16" s="217"/>
      <c r="L16" s="217"/>
      <c r="M16" s="217"/>
      <c r="N16" s="217"/>
      <c r="O16" s="217"/>
      <c r="P16" s="217"/>
      <c r="Q16" s="217"/>
      <c r="R16" s="217"/>
      <c r="S16" s="217"/>
      <c r="T16" s="217"/>
      <c r="U16" s="217"/>
      <c r="V16" s="217"/>
      <c r="W16" s="217"/>
      <c r="X16" s="217"/>
      <c r="Y16" s="217"/>
      <c r="Z16" s="217"/>
      <c r="AA16" s="217"/>
      <c r="AB16" s="217"/>
      <c r="AC16" s="217"/>
      <c r="AD16" s="217"/>
      <c r="AE16" s="217"/>
      <c r="AF16" s="217"/>
      <c r="AG16" s="217"/>
      <c r="AH16" s="217"/>
      <c r="AI16" s="217"/>
      <c r="AJ16" s="217"/>
      <c r="AK16" s="217"/>
    </row>
    <row r="17" spans="1:37" x14ac:dyDescent="0.2">
      <c r="A17" s="198">
        <v>9</v>
      </c>
      <c r="B17" s="202" t="s">
        <v>695</v>
      </c>
      <c r="C17" s="217"/>
      <c r="D17" s="217"/>
      <c r="E17" s="267"/>
      <c r="F17" s="217"/>
      <c r="G17" s="217"/>
      <c r="H17" s="217"/>
      <c r="I17" s="217"/>
      <c r="J17" s="217"/>
      <c r="K17" s="217"/>
      <c r="L17" s="217"/>
      <c r="M17" s="217"/>
      <c r="N17" s="217"/>
      <c r="O17" s="217"/>
      <c r="P17" s="217"/>
      <c r="Q17" s="217"/>
      <c r="R17" s="217"/>
      <c r="S17" s="217"/>
      <c r="T17" s="217"/>
      <c r="U17" s="217"/>
      <c r="V17" s="217"/>
      <c r="W17" s="217"/>
      <c r="X17" s="217"/>
      <c r="Y17" s="217"/>
      <c r="Z17" s="217"/>
      <c r="AA17" s="217"/>
      <c r="AB17" s="217"/>
      <c r="AC17" s="217"/>
      <c r="AD17" s="217"/>
      <c r="AE17" s="217"/>
      <c r="AF17" s="217"/>
      <c r="AG17" s="217"/>
      <c r="AH17" s="217"/>
      <c r="AI17" s="217"/>
      <c r="AJ17" s="217"/>
      <c r="AK17" s="217"/>
    </row>
    <row r="18" spans="1:37" x14ac:dyDescent="0.2">
      <c r="A18" s="198">
        <v>10</v>
      </c>
      <c r="B18" s="202" t="s">
        <v>634</v>
      </c>
      <c r="C18" s="240"/>
      <c r="D18" s="217"/>
      <c r="E18" s="26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row>
    <row r="19" spans="1:37" x14ac:dyDescent="0.2">
      <c r="A19" s="198">
        <v>11</v>
      </c>
      <c r="B19" s="202" t="s">
        <v>621</v>
      </c>
      <c r="C19" s="217"/>
      <c r="D19" s="217"/>
      <c r="E19" s="267"/>
      <c r="F19" s="217"/>
      <c r="G19" s="217"/>
      <c r="H19" s="217"/>
      <c r="I19" s="217"/>
      <c r="J19" s="217"/>
      <c r="K19" s="217"/>
      <c r="L19" s="217"/>
      <c r="M19" s="217"/>
      <c r="N19" s="217"/>
      <c r="O19" s="217"/>
      <c r="P19" s="217"/>
      <c r="Q19" s="217"/>
      <c r="R19" s="217"/>
      <c r="S19" s="217"/>
      <c r="T19" s="217"/>
      <c r="U19" s="217"/>
      <c r="V19" s="217"/>
      <c r="W19" s="217"/>
      <c r="X19" s="217"/>
      <c r="Y19" s="217"/>
      <c r="Z19" s="217"/>
      <c r="AA19" s="217"/>
      <c r="AB19" s="217"/>
      <c r="AC19" s="217"/>
      <c r="AD19" s="217"/>
      <c r="AE19" s="217"/>
      <c r="AF19" s="217"/>
      <c r="AG19" s="217"/>
      <c r="AH19" s="217"/>
      <c r="AI19" s="217"/>
      <c r="AJ19" s="217"/>
      <c r="AK19" s="217"/>
    </row>
    <row r="20" spans="1:37" x14ac:dyDescent="0.2">
      <c r="A20" s="198">
        <v>12</v>
      </c>
      <c r="B20" s="202" t="s">
        <v>696</v>
      </c>
      <c r="C20" s="217"/>
      <c r="D20" s="217"/>
      <c r="E20" s="267"/>
      <c r="F20" s="217"/>
      <c r="G20" s="217"/>
      <c r="H20" s="217"/>
      <c r="I20" s="217"/>
      <c r="J20" s="217"/>
      <c r="K20" s="217"/>
      <c r="L20" s="217"/>
      <c r="M20" s="217"/>
      <c r="N20" s="217"/>
      <c r="O20" s="217"/>
      <c r="P20" s="217"/>
      <c r="Q20" s="217"/>
      <c r="R20" s="217"/>
      <c r="S20" s="217"/>
      <c r="T20" s="217"/>
      <c r="U20" s="217"/>
      <c r="V20" s="217"/>
      <c r="W20" s="217"/>
      <c r="X20" s="217"/>
      <c r="Y20" s="217"/>
      <c r="Z20" s="217"/>
      <c r="AA20" s="217"/>
      <c r="AB20" s="217"/>
      <c r="AC20" s="217"/>
      <c r="AD20" s="217"/>
      <c r="AE20" s="217"/>
      <c r="AF20" s="217"/>
      <c r="AG20" s="217"/>
      <c r="AH20" s="217"/>
      <c r="AI20" s="217"/>
      <c r="AJ20" s="217"/>
      <c r="AK20" s="217"/>
    </row>
    <row r="21" spans="1:37" x14ac:dyDescent="0.2">
      <c r="A21" s="5">
        <v>13</v>
      </c>
      <c r="B21" s="155" t="s">
        <v>634</v>
      </c>
      <c r="C21" s="77" t="s">
        <v>618</v>
      </c>
      <c r="D21" s="23" t="str">
        <f>'IS2.1'!A221</f>
        <v>209</v>
      </c>
      <c r="E21" s="268" t="str">
        <f>'IS2.1'!B221</f>
        <v xml:space="preserve">    Affiliated</v>
      </c>
      <c r="F21" s="23">
        <f>'IS2.1'!C221</f>
        <v>61654</v>
      </c>
      <c r="G21" s="23">
        <f>'IS2.1'!D221</f>
        <v>65652</v>
      </c>
      <c r="H21" s="23">
        <f>'IS2.1'!E221</f>
        <v>66469</v>
      </c>
      <c r="I21" s="23">
        <f>'IS2.1'!F221</f>
        <v>73408</v>
      </c>
      <c r="J21" s="23">
        <f>'IS2.1'!G221</f>
        <v>78610</v>
      </c>
      <c r="K21" s="23">
        <f>'IS2.1'!H221</f>
        <v>89291</v>
      </c>
      <c r="L21" s="23">
        <f>'IS2.1'!I221</f>
        <v>96204</v>
      </c>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row>
    <row r="22" spans="1:37" x14ac:dyDescent="0.2">
      <c r="A22" s="198">
        <v>14</v>
      </c>
      <c r="B22" s="202" t="s">
        <v>642</v>
      </c>
      <c r="C22" s="217"/>
      <c r="D22" s="217"/>
      <c r="E22" s="267"/>
      <c r="F22" s="217"/>
      <c r="G22" s="217"/>
      <c r="H22" s="217"/>
      <c r="I22" s="217"/>
      <c r="J22" s="217"/>
      <c r="K22" s="217"/>
      <c r="L22" s="217"/>
      <c r="M22" s="217"/>
      <c r="N22" s="217"/>
      <c r="O22" s="217"/>
      <c r="P22" s="217"/>
      <c r="Q22" s="217"/>
      <c r="R22" s="217"/>
      <c r="S22" s="217"/>
      <c r="T22" s="217"/>
      <c r="U22" s="217"/>
      <c r="V22" s="217"/>
      <c r="W22" s="217"/>
      <c r="X22" s="217"/>
      <c r="Y22" s="217"/>
      <c r="Z22" s="217"/>
      <c r="AA22" s="217"/>
      <c r="AB22" s="217"/>
      <c r="AC22" s="217"/>
      <c r="AD22" s="217"/>
      <c r="AE22" s="217"/>
      <c r="AF22" s="217"/>
      <c r="AG22" s="217"/>
      <c r="AH22" s="217"/>
      <c r="AI22" s="217"/>
      <c r="AJ22" s="217"/>
      <c r="AK22" s="217"/>
    </row>
    <row r="23" spans="1:37" x14ac:dyDescent="0.2">
      <c r="A23" s="198">
        <v>15</v>
      </c>
      <c r="B23" s="202" t="s">
        <v>697</v>
      </c>
      <c r="C23" s="217"/>
      <c r="D23" s="217"/>
      <c r="E23" s="267"/>
      <c r="F23" s="217"/>
      <c r="G23" s="217"/>
      <c r="H23" s="217"/>
      <c r="I23" s="217"/>
      <c r="J23" s="217"/>
      <c r="K23" s="217"/>
      <c r="L23" s="217"/>
      <c r="M23" s="217"/>
      <c r="N23" s="217"/>
      <c r="O23" s="217"/>
      <c r="P23" s="217"/>
      <c r="Q23" s="217"/>
      <c r="R23" s="217"/>
      <c r="S23" s="217"/>
      <c r="T23" s="217"/>
      <c r="U23" s="217"/>
      <c r="V23" s="217"/>
      <c r="W23" s="217"/>
      <c r="X23" s="217"/>
      <c r="Y23" s="217"/>
      <c r="Z23" s="217"/>
      <c r="AA23" s="217"/>
      <c r="AB23" s="217"/>
      <c r="AC23" s="217"/>
      <c r="AD23" s="217"/>
      <c r="AE23" s="217"/>
      <c r="AF23" s="217"/>
      <c r="AG23" s="217"/>
      <c r="AH23" s="217"/>
      <c r="AI23" s="217"/>
      <c r="AJ23" s="217"/>
      <c r="AK23" s="217"/>
    </row>
    <row r="24" spans="1:37" s="23" customFormat="1" x14ac:dyDescent="0.2">
      <c r="A24" s="5">
        <v>16</v>
      </c>
      <c r="B24" s="37" t="s">
        <v>622</v>
      </c>
      <c r="C24" s="77" t="s">
        <v>618</v>
      </c>
      <c r="D24" s="23" t="str">
        <f>'IS2.1'!A222</f>
        <v>210</v>
      </c>
      <c r="E24" s="268" t="str">
        <f>'IS2.1'!B222</f>
        <v xml:space="preserve">      U.S. parents' exports to their foreign affiliates</v>
      </c>
      <c r="F24" s="278" t="str">
        <f>'IS2.1'!C222</f>
        <v>n.a.</v>
      </c>
      <c r="G24" s="278" t="str">
        <f>'IS2.1'!D222</f>
        <v>n.a.</v>
      </c>
      <c r="H24" s="278" t="str">
        <f>'IS2.1'!E222</f>
        <v>n.a.</v>
      </c>
      <c r="I24" s="278" t="str">
        <f>'IS2.1'!F222</f>
        <v>n.a.</v>
      </c>
      <c r="J24" s="278" t="str">
        <f>'IS2.1'!G222</f>
        <v>n.a.</v>
      </c>
      <c r="K24" s="278" t="str">
        <f>'IS2.1'!H222</f>
        <v>n.a.</v>
      </c>
      <c r="L24" s="278" t="str">
        <f>'IS2.1'!I222</f>
        <v>n.a.</v>
      </c>
      <c r="M24" s="278">
        <f>'IS2.1'!J222</f>
        <v>85374</v>
      </c>
      <c r="N24" s="278">
        <f>'IS2.1'!K222</f>
        <v>108256</v>
      </c>
      <c r="O24" s="278">
        <f>'IS2.1'!L222</f>
        <v>114566</v>
      </c>
      <c r="P24" s="278">
        <f>'IS2.1'!M222</f>
        <v>111639</v>
      </c>
      <c r="Q24" s="278">
        <f>'IS2.1'!N222</f>
        <v>123757</v>
      </c>
      <c r="R24" s="278">
        <f>'IS2.1'!O222</f>
        <v>144629</v>
      </c>
      <c r="S24" s="278">
        <f>'IS2.1'!P222</f>
        <v>154583</v>
      </c>
      <c r="T24" s="278">
        <f>'IS2.1'!Q222</f>
        <v>166575</v>
      </c>
      <c r="U24" s="278">
        <f>'IS2.1'!R222</f>
        <v>185196</v>
      </c>
      <c r="V24" s="278">
        <f>'IS2.1'!S222</f>
        <v>185721</v>
      </c>
      <c r="W24" s="278">
        <f>'IS2.1'!T222</f>
        <v>193299</v>
      </c>
      <c r="X24" s="278">
        <f>'IS2.1'!U222</f>
        <v>211906</v>
      </c>
      <c r="Y24" s="278">
        <f>'IS2.1'!V222</f>
        <v>215136</v>
      </c>
      <c r="Z24" s="278">
        <f>'IS2.1'!W222</f>
        <v>224331</v>
      </c>
      <c r="AA24" s="278">
        <f>'IS2.1'!X222</f>
        <v>223339</v>
      </c>
      <c r="AB24" s="278">
        <f>'IS2.1'!Y222</f>
        <v>0</v>
      </c>
      <c r="AC24" s="278">
        <f>'IS2.1'!Z222</f>
        <v>0</v>
      </c>
      <c r="AD24" s="278">
        <f>'IS2.1'!AA222</f>
        <v>0</v>
      </c>
      <c r="AE24" s="278">
        <f>'IS2.1'!AB222</f>
        <v>0</v>
      </c>
      <c r="AF24" s="278">
        <f>'IS2.1'!AC222</f>
        <v>0</v>
      </c>
      <c r="AG24" s="278">
        <f>'IS2.1'!AD222</f>
        <v>0</v>
      </c>
      <c r="AH24" s="278">
        <f>'IS2.1'!AE222</f>
        <v>0</v>
      </c>
      <c r="AI24" s="278">
        <f>'IS2.1'!AF222</f>
        <v>0</v>
      </c>
      <c r="AJ24" s="278">
        <f>'IS2.1'!AG222</f>
        <v>0</v>
      </c>
      <c r="AK24" s="278">
        <f>'IS2.1'!AH222</f>
        <v>0</v>
      </c>
    </row>
    <row r="25" spans="1:37" x14ac:dyDescent="0.2">
      <c r="A25" s="198">
        <v>17</v>
      </c>
      <c r="B25" s="202" t="s">
        <v>641</v>
      </c>
      <c r="C25" s="217"/>
      <c r="D25" s="217"/>
      <c r="E25" s="267"/>
      <c r="F25" s="277"/>
      <c r="G25" s="277"/>
      <c r="H25" s="277"/>
      <c r="I25" s="277"/>
      <c r="J25" s="277"/>
      <c r="K25" s="277"/>
      <c r="L25" s="277"/>
      <c r="M25" s="277"/>
      <c r="N25" s="277"/>
      <c r="O25" s="277"/>
      <c r="P25" s="277"/>
      <c r="Q25" s="277"/>
      <c r="R25" s="277"/>
      <c r="S25" s="277"/>
      <c r="T25" s="277"/>
      <c r="U25" s="277"/>
      <c r="V25" s="277"/>
      <c r="W25" s="277"/>
      <c r="X25" s="277"/>
      <c r="Y25" s="277"/>
      <c r="Z25" s="277"/>
      <c r="AA25" s="277"/>
      <c r="AB25" s="277"/>
      <c r="AC25" s="277"/>
      <c r="AD25" s="277"/>
      <c r="AE25" s="277"/>
      <c r="AF25" s="277"/>
      <c r="AG25" s="277"/>
      <c r="AH25" s="277"/>
      <c r="AI25" s="277"/>
      <c r="AJ25" s="277"/>
      <c r="AK25" s="277"/>
    </row>
    <row r="26" spans="1:37" x14ac:dyDescent="0.2">
      <c r="A26" s="198">
        <v>18</v>
      </c>
      <c r="B26" s="202" t="s">
        <v>698</v>
      </c>
      <c r="C26" s="217"/>
      <c r="D26" s="217"/>
      <c r="E26" s="267"/>
      <c r="F26" s="277"/>
      <c r="G26" s="277"/>
      <c r="H26" s="277"/>
      <c r="I26" s="277"/>
      <c r="J26" s="277"/>
      <c r="K26" s="277"/>
      <c r="L26" s="277"/>
      <c r="M26" s="277"/>
      <c r="N26" s="277"/>
      <c r="O26" s="277"/>
      <c r="P26" s="277"/>
      <c r="Q26" s="277"/>
      <c r="R26" s="277"/>
      <c r="S26" s="277"/>
      <c r="T26" s="277"/>
      <c r="U26" s="277"/>
      <c r="V26" s="277"/>
      <c r="W26" s="277"/>
      <c r="X26" s="277"/>
      <c r="Y26" s="277"/>
      <c r="Z26" s="277"/>
      <c r="AA26" s="277"/>
      <c r="AB26" s="277"/>
      <c r="AC26" s="277"/>
      <c r="AD26" s="277"/>
      <c r="AE26" s="277"/>
      <c r="AF26" s="277"/>
      <c r="AG26" s="277"/>
      <c r="AH26" s="277"/>
      <c r="AI26" s="277"/>
      <c r="AJ26" s="277"/>
      <c r="AK26" s="277"/>
    </row>
    <row r="27" spans="1:37" s="23" customFormat="1" ht="12.75" customHeight="1" x14ac:dyDescent="0.2">
      <c r="A27" s="5">
        <v>19</v>
      </c>
      <c r="B27" s="37" t="s">
        <v>622</v>
      </c>
      <c r="C27" s="77" t="s">
        <v>618</v>
      </c>
      <c r="D27" s="23" t="str">
        <f>'IS2.1'!A223</f>
        <v>211</v>
      </c>
      <c r="E27" s="268" t="str">
        <f>'IS2.1'!B223</f>
        <v xml:space="preserve">      U.S. affiliates' exports to their foreign parent groups</v>
      </c>
      <c r="F27" s="278" t="str">
        <f>'IS2.1'!C223</f>
        <v>n.a.</v>
      </c>
      <c r="G27" s="278" t="str">
        <f>'IS2.1'!D223</f>
        <v>n.a.</v>
      </c>
      <c r="H27" s="278" t="str">
        <f>'IS2.1'!E223</f>
        <v>n.a.</v>
      </c>
      <c r="I27" s="278" t="str">
        <f>'IS2.1'!F223</f>
        <v>n.a.</v>
      </c>
      <c r="J27" s="278" t="str">
        <f>'IS2.1'!G223</f>
        <v>n.a.</v>
      </c>
      <c r="K27" s="278" t="str">
        <f>'IS2.1'!H223</f>
        <v>n.a.</v>
      </c>
      <c r="L27" s="278" t="str">
        <f>'IS2.1'!I223</f>
        <v>n.a.</v>
      </c>
      <c r="M27" s="278">
        <f>'IS2.1'!J223</f>
        <v>23436</v>
      </c>
      <c r="N27" s="278">
        <f>'IS2.1'!K223</f>
        <v>26070</v>
      </c>
      <c r="O27" s="278">
        <f>'IS2.1'!L223</f>
        <v>29837</v>
      </c>
      <c r="P27" s="278">
        <f>'IS2.1'!M223</f>
        <v>31524</v>
      </c>
      <c r="Q27" s="278">
        <f>'IS2.1'!N223</f>
        <v>33059</v>
      </c>
      <c r="R27" s="278">
        <f>'IS2.1'!O223</f>
        <v>34832</v>
      </c>
      <c r="S27" s="278">
        <f>'IS2.1'!P223</f>
        <v>38927</v>
      </c>
      <c r="T27" s="278">
        <f>'IS2.1'!Q223</f>
        <v>41518</v>
      </c>
      <c r="U27" s="278">
        <f>'IS2.1'!R223</f>
        <v>40771</v>
      </c>
      <c r="V27" s="278">
        <f>'IS2.1'!S223</f>
        <v>44898</v>
      </c>
      <c r="W27" s="278">
        <f>'IS2.1'!T223</f>
        <v>50452</v>
      </c>
      <c r="X27" s="278">
        <f>'IS2.1'!U223</f>
        <v>52902</v>
      </c>
      <c r="Y27" s="278">
        <f>'IS2.1'!V223</f>
        <v>53851</v>
      </c>
      <c r="Z27" s="278">
        <f>'IS2.1'!W223</f>
        <v>56576</v>
      </c>
      <c r="AA27" s="278">
        <f>'IS2.1'!X223</f>
        <v>54527</v>
      </c>
      <c r="AB27" s="278">
        <f>'IS2.1'!Y223</f>
        <v>0</v>
      </c>
      <c r="AC27" s="278">
        <f>'IS2.1'!Z223</f>
        <v>0</v>
      </c>
      <c r="AD27" s="278">
        <f>'IS2.1'!AA223</f>
        <v>0</v>
      </c>
      <c r="AE27" s="278">
        <f>'IS2.1'!AB223</f>
        <v>0</v>
      </c>
      <c r="AF27" s="278">
        <f>'IS2.1'!AC223</f>
        <v>0</v>
      </c>
      <c r="AG27" s="278">
        <f>'IS2.1'!AD223</f>
        <v>0</v>
      </c>
      <c r="AH27" s="278">
        <f>'IS2.1'!AE223</f>
        <v>0</v>
      </c>
      <c r="AI27" s="278">
        <f>'IS2.1'!AF223</f>
        <v>0</v>
      </c>
      <c r="AJ27" s="278">
        <f>'IS2.1'!AG223</f>
        <v>0</v>
      </c>
      <c r="AK27" s="278">
        <f>'IS2.1'!AH223</f>
        <v>0</v>
      </c>
    </row>
    <row r="28" spans="1:37" x14ac:dyDescent="0.2">
      <c r="A28" s="5"/>
      <c r="B28" s="212"/>
      <c r="E28" s="266"/>
      <c r="F28" s="276"/>
      <c r="G28" s="276"/>
      <c r="H28" s="276"/>
      <c r="I28" s="276"/>
      <c r="J28" s="276"/>
      <c r="K28" s="276"/>
      <c r="L28" s="276"/>
      <c r="M28" s="276"/>
      <c r="N28" s="276"/>
      <c r="O28" s="276"/>
      <c r="P28" s="276"/>
      <c r="Q28" s="276"/>
      <c r="R28" s="276"/>
      <c r="S28" s="276"/>
      <c r="T28" s="276"/>
      <c r="U28" s="276"/>
      <c r="V28" s="276"/>
      <c r="W28" s="276"/>
      <c r="X28" s="276"/>
      <c r="Y28" s="276"/>
      <c r="Z28" s="276"/>
      <c r="AA28" s="276"/>
      <c r="AB28" s="276"/>
      <c r="AC28" s="276"/>
      <c r="AD28" s="276"/>
      <c r="AE28" s="276"/>
      <c r="AF28" s="276"/>
      <c r="AG28" s="276"/>
      <c r="AH28" s="276"/>
      <c r="AI28" s="276"/>
      <c r="AJ28" s="276"/>
      <c r="AK28" s="276"/>
    </row>
    <row r="29" spans="1:37" ht="38.25" x14ac:dyDescent="0.2">
      <c r="A29" s="5">
        <v>20</v>
      </c>
      <c r="B29" s="214" t="s">
        <v>699</v>
      </c>
      <c r="C29" s="73" t="s">
        <v>382</v>
      </c>
      <c r="D29" s="4" t="str">
        <f>'ITA4.2'!A18</f>
        <v>11</v>
      </c>
      <c r="E29" s="187" t="str">
        <f>'ITA4.2'!B18</f>
        <v>Equals: Direct investment income on outward investment (U.S. direct investment abroad), directional basis /2/</v>
      </c>
      <c r="F29" s="276">
        <f>'ITA4.2'!C18</f>
        <v>130512</v>
      </c>
      <c r="G29" s="276">
        <f>'ITA4.2'!D18</f>
        <v>149839</v>
      </c>
      <c r="H29" s="276">
        <f>'ITA4.2'!E18</f>
        <v>127523</v>
      </c>
      <c r="I29" s="276">
        <f>'ITA4.2'!F18</f>
        <v>144675</v>
      </c>
      <c r="J29" s="276">
        <f>'ITA4.2'!G18</f>
        <v>184137</v>
      </c>
      <c r="K29" s="276">
        <f>'ITA4.2'!H18</f>
        <v>246184</v>
      </c>
      <c r="L29" s="276">
        <f>'ITA4.2'!I18</f>
        <v>284892</v>
      </c>
      <c r="M29" s="276">
        <f>'ITA4.2'!J18</f>
        <v>312556</v>
      </c>
      <c r="N29" s="276">
        <f>'ITA4.2'!K18</f>
        <v>361708</v>
      </c>
      <c r="O29" s="276">
        <f>'ITA4.2'!L18</f>
        <v>405600</v>
      </c>
      <c r="P29" s="276">
        <f>'ITA4.2'!M18</f>
        <v>361390</v>
      </c>
      <c r="Q29" s="276">
        <f>'ITA4.2'!N18</f>
        <v>436161</v>
      </c>
      <c r="R29" s="276">
        <f>'ITA4.2'!O18</f>
        <v>466938</v>
      </c>
      <c r="S29" s="276">
        <f>'ITA4.2'!P18</f>
        <v>458256</v>
      </c>
      <c r="T29" s="276">
        <f>'ITA4.2'!Q18</f>
        <v>467396</v>
      </c>
      <c r="U29" s="276">
        <f>'ITA4.2'!R18</f>
        <v>471765</v>
      </c>
      <c r="V29" s="276">
        <f>'ITA4.2'!S18</f>
        <v>443461</v>
      </c>
      <c r="W29" s="276">
        <f>'ITA4.2'!T18</f>
        <v>451921</v>
      </c>
      <c r="X29" s="276">
        <f>'ITA4.2'!U18</f>
        <v>544536</v>
      </c>
      <c r="Y29" s="276">
        <f>'ITA4.2'!V18</f>
        <v>566422</v>
      </c>
      <c r="Z29" s="276">
        <f>'ITA4.2'!W18</f>
        <v>549113</v>
      </c>
      <c r="AA29" s="276">
        <f>'ITA4.2'!X18</f>
        <v>481906</v>
      </c>
      <c r="AB29" s="276">
        <f>'ITA4.2'!Y18</f>
        <v>0</v>
      </c>
      <c r="AC29" s="276">
        <f>'ITA4.2'!Z18</f>
        <v>0</v>
      </c>
      <c r="AD29" s="276">
        <f>'ITA4.2'!AA18</f>
        <v>0</v>
      </c>
      <c r="AE29" s="276">
        <f>'ITA4.2'!AB18</f>
        <v>0</v>
      </c>
      <c r="AF29" s="276">
        <f>'ITA4.2'!AC18</f>
        <v>0</v>
      </c>
      <c r="AG29" s="276">
        <f>'ITA4.2'!AD18</f>
        <v>0</v>
      </c>
      <c r="AH29" s="276">
        <f>'ITA4.2'!AE18</f>
        <v>0</v>
      </c>
      <c r="AI29" s="276">
        <f>'ITA4.2'!AF18</f>
        <v>0</v>
      </c>
      <c r="AJ29" s="276">
        <f>'ITA4.2'!AG18</f>
        <v>0</v>
      </c>
      <c r="AK29" s="276">
        <f>'ITA4.2'!AH18</f>
        <v>0</v>
      </c>
    </row>
    <row r="30" spans="1:37" x14ac:dyDescent="0.2">
      <c r="A30" s="5"/>
      <c r="B30" s="155"/>
      <c r="E30" s="266"/>
      <c r="F30" s="276"/>
      <c r="G30" s="276"/>
      <c r="H30" s="276"/>
      <c r="I30" s="276"/>
      <c r="J30" s="276"/>
      <c r="K30" s="276"/>
      <c r="L30" s="276"/>
      <c r="M30" s="276"/>
      <c r="N30" s="276"/>
      <c r="O30" s="276"/>
      <c r="P30" s="276"/>
      <c r="Q30" s="276"/>
      <c r="R30" s="276"/>
      <c r="S30" s="276"/>
      <c r="T30" s="276"/>
      <c r="U30" s="276"/>
      <c r="V30" s="276"/>
      <c r="W30" s="276"/>
      <c r="X30" s="276"/>
      <c r="Y30" s="276"/>
      <c r="Z30" s="276"/>
      <c r="AA30" s="276"/>
      <c r="AB30" s="276"/>
      <c r="AC30" s="276"/>
      <c r="AD30" s="276"/>
      <c r="AE30" s="276"/>
      <c r="AF30" s="276"/>
      <c r="AG30" s="276"/>
      <c r="AH30" s="276"/>
      <c r="AI30" s="276"/>
      <c r="AJ30" s="276"/>
      <c r="AK30" s="276"/>
    </row>
    <row r="31" spans="1:37" x14ac:dyDescent="0.2">
      <c r="A31" s="198">
        <v>21</v>
      </c>
      <c r="B31" s="202" t="s">
        <v>700</v>
      </c>
      <c r="C31" s="217"/>
      <c r="D31" s="217"/>
      <c r="E31" s="267"/>
      <c r="F31" s="277"/>
      <c r="G31" s="277"/>
      <c r="H31" s="277"/>
      <c r="I31" s="277"/>
      <c r="J31" s="277"/>
      <c r="K31" s="277"/>
      <c r="L31" s="277"/>
      <c r="M31" s="277"/>
      <c r="N31" s="277"/>
      <c r="O31" s="277"/>
      <c r="P31" s="277"/>
      <c r="Q31" s="277"/>
      <c r="R31" s="277"/>
      <c r="S31" s="277"/>
      <c r="T31" s="277"/>
      <c r="U31" s="277"/>
      <c r="V31" s="277"/>
      <c r="W31" s="277"/>
      <c r="X31" s="277"/>
      <c r="Y31" s="277"/>
      <c r="Z31" s="277"/>
      <c r="AA31" s="277"/>
      <c r="AB31" s="277"/>
      <c r="AC31" s="277"/>
      <c r="AD31" s="277"/>
      <c r="AE31" s="277"/>
      <c r="AF31" s="277"/>
      <c r="AG31" s="277"/>
      <c r="AH31" s="277"/>
      <c r="AI31" s="277"/>
      <c r="AJ31" s="277"/>
      <c r="AK31" s="277"/>
    </row>
    <row r="32" spans="1:37" ht="25.5" x14ac:dyDescent="0.2">
      <c r="A32" s="198">
        <v>22</v>
      </c>
      <c r="B32" s="202" t="s">
        <v>701</v>
      </c>
      <c r="C32" s="217"/>
      <c r="D32" s="217"/>
      <c r="E32" s="267"/>
      <c r="F32" s="277"/>
      <c r="G32" s="277"/>
      <c r="H32" s="277"/>
      <c r="I32" s="277"/>
      <c r="J32" s="277"/>
      <c r="K32" s="277"/>
      <c r="L32" s="277"/>
      <c r="M32" s="277"/>
      <c r="N32" s="277"/>
      <c r="O32" s="277"/>
      <c r="P32" s="277"/>
      <c r="Q32" s="277"/>
      <c r="R32" s="277"/>
      <c r="S32" s="277"/>
      <c r="T32" s="277"/>
      <c r="U32" s="277"/>
      <c r="V32" s="277"/>
      <c r="W32" s="277"/>
      <c r="X32" s="277"/>
      <c r="Y32" s="277"/>
      <c r="Z32" s="277"/>
      <c r="AA32" s="277"/>
      <c r="AB32" s="277"/>
      <c r="AC32" s="277"/>
      <c r="AD32" s="277"/>
      <c r="AE32" s="277"/>
      <c r="AF32" s="277"/>
      <c r="AG32" s="277"/>
      <c r="AH32" s="277"/>
      <c r="AI32" s="277"/>
      <c r="AJ32" s="277"/>
      <c r="AK32" s="277"/>
    </row>
    <row r="33" spans="1:37" ht="25.5" x14ac:dyDescent="0.2">
      <c r="A33" s="198">
        <v>23</v>
      </c>
      <c r="B33" s="202" t="s">
        <v>640</v>
      </c>
      <c r="C33" s="217"/>
      <c r="D33" s="217"/>
      <c r="E33" s="267"/>
      <c r="F33" s="277"/>
      <c r="G33" s="277"/>
      <c r="H33" s="277"/>
      <c r="I33" s="277"/>
      <c r="J33" s="277"/>
      <c r="K33" s="277"/>
      <c r="L33" s="277"/>
      <c r="M33" s="277"/>
      <c r="N33" s="277"/>
      <c r="O33" s="277"/>
      <c r="P33" s="277"/>
      <c r="Q33" s="277"/>
      <c r="R33" s="277"/>
      <c r="S33" s="277"/>
      <c r="T33" s="277"/>
      <c r="U33" s="277"/>
      <c r="V33" s="277"/>
      <c r="W33" s="277"/>
      <c r="X33" s="277"/>
      <c r="Y33" s="277"/>
      <c r="Z33" s="277"/>
      <c r="AA33" s="277"/>
      <c r="AB33" s="277"/>
      <c r="AC33" s="277"/>
      <c r="AD33" s="277"/>
      <c r="AE33" s="277"/>
      <c r="AF33" s="277"/>
      <c r="AG33" s="277"/>
      <c r="AH33" s="277"/>
      <c r="AI33" s="277"/>
      <c r="AJ33" s="277"/>
      <c r="AK33" s="277"/>
    </row>
    <row r="34" spans="1:37" ht="25.5" x14ac:dyDescent="0.2">
      <c r="A34" s="198">
        <v>24</v>
      </c>
      <c r="B34" s="202" t="s">
        <v>639</v>
      </c>
      <c r="C34" s="217"/>
      <c r="D34" s="217"/>
      <c r="E34" s="267"/>
      <c r="F34" s="277"/>
      <c r="G34" s="277"/>
      <c r="H34" s="277"/>
      <c r="I34" s="277"/>
      <c r="J34" s="277"/>
      <c r="K34" s="277"/>
      <c r="L34" s="277"/>
      <c r="M34" s="277"/>
      <c r="N34" s="277"/>
      <c r="O34" s="277"/>
      <c r="P34" s="277"/>
      <c r="Q34" s="277"/>
      <c r="R34" s="277"/>
      <c r="S34" s="277"/>
      <c r="T34" s="277"/>
      <c r="U34" s="277"/>
      <c r="V34" s="277"/>
      <c r="W34" s="277"/>
      <c r="X34" s="277"/>
      <c r="Y34" s="277"/>
      <c r="Z34" s="277"/>
      <c r="AA34" s="277"/>
      <c r="AB34" s="277"/>
      <c r="AC34" s="277"/>
      <c r="AD34" s="277"/>
      <c r="AE34" s="277"/>
      <c r="AF34" s="277"/>
      <c r="AG34" s="277"/>
      <c r="AH34" s="277"/>
      <c r="AI34" s="277"/>
      <c r="AJ34" s="277"/>
      <c r="AK34" s="277"/>
    </row>
    <row r="35" spans="1:37" x14ac:dyDescent="0.2">
      <c r="A35" s="198">
        <v>25</v>
      </c>
      <c r="B35" s="202" t="s">
        <v>638</v>
      </c>
      <c r="C35" s="217"/>
      <c r="D35" s="217"/>
      <c r="E35" s="267"/>
      <c r="F35" s="277"/>
      <c r="G35" s="277"/>
      <c r="H35" s="277"/>
      <c r="I35" s="277"/>
      <c r="J35" s="277"/>
      <c r="K35" s="277"/>
      <c r="L35" s="277"/>
      <c r="M35" s="277"/>
      <c r="N35" s="277"/>
      <c r="O35" s="277"/>
      <c r="P35" s="277"/>
      <c r="Q35" s="277"/>
      <c r="R35" s="277"/>
      <c r="S35" s="277"/>
      <c r="T35" s="277"/>
      <c r="U35" s="277"/>
      <c r="V35" s="277"/>
      <c r="W35" s="277"/>
      <c r="X35" s="277"/>
      <c r="Y35" s="277"/>
      <c r="Z35" s="277"/>
      <c r="AA35" s="277"/>
      <c r="AB35" s="277"/>
      <c r="AC35" s="277"/>
      <c r="AD35" s="277"/>
      <c r="AE35" s="277"/>
      <c r="AF35" s="277"/>
      <c r="AG35" s="277"/>
      <c r="AH35" s="277"/>
      <c r="AI35" s="277"/>
      <c r="AJ35" s="277"/>
      <c r="AK35" s="277"/>
    </row>
    <row r="36" spans="1:37" ht="25.5" x14ac:dyDescent="0.2">
      <c r="A36" s="198">
        <v>26</v>
      </c>
      <c r="B36" s="202" t="s">
        <v>623</v>
      </c>
      <c r="C36" s="217"/>
      <c r="D36" s="217"/>
      <c r="E36" s="267"/>
      <c r="F36" s="277"/>
      <c r="G36" s="277"/>
      <c r="H36" s="277"/>
      <c r="I36" s="277"/>
      <c r="J36" s="277"/>
      <c r="K36" s="277"/>
      <c r="L36" s="277"/>
      <c r="M36" s="277"/>
      <c r="N36" s="277"/>
      <c r="O36" s="277"/>
      <c r="P36" s="277"/>
      <c r="Q36" s="277"/>
      <c r="R36" s="277"/>
      <c r="S36" s="277"/>
      <c r="T36" s="277"/>
      <c r="U36" s="277"/>
      <c r="V36" s="277"/>
      <c r="W36" s="277"/>
      <c r="X36" s="277"/>
      <c r="Y36" s="277"/>
      <c r="Z36" s="277"/>
      <c r="AA36" s="277"/>
      <c r="AB36" s="277"/>
      <c r="AC36" s="277"/>
      <c r="AD36" s="277"/>
      <c r="AE36" s="277"/>
      <c r="AF36" s="277"/>
      <c r="AG36" s="277"/>
      <c r="AH36" s="277"/>
      <c r="AI36" s="277"/>
      <c r="AJ36" s="277"/>
      <c r="AK36" s="277"/>
    </row>
    <row r="37" spans="1:37" x14ac:dyDescent="0.2">
      <c r="A37" s="198">
        <v>27</v>
      </c>
      <c r="B37" s="202" t="s">
        <v>637</v>
      </c>
      <c r="C37" s="217"/>
      <c r="D37" s="217"/>
      <c r="E37" s="267"/>
      <c r="F37" s="277"/>
      <c r="G37" s="277"/>
      <c r="H37" s="277"/>
      <c r="I37" s="277"/>
      <c r="J37" s="277"/>
      <c r="K37" s="277"/>
      <c r="L37" s="277"/>
      <c r="M37" s="277"/>
      <c r="N37" s="277"/>
      <c r="O37" s="277"/>
      <c r="P37" s="277"/>
      <c r="Q37" s="277"/>
      <c r="R37" s="277"/>
      <c r="S37" s="277"/>
      <c r="T37" s="277"/>
      <c r="U37" s="277"/>
      <c r="V37" s="277"/>
      <c r="W37" s="277"/>
      <c r="X37" s="277"/>
      <c r="Y37" s="277"/>
      <c r="Z37" s="277"/>
      <c r="AA37" s="277"/>
      <c r="AB37" s="277"/>
      <c r="AC37" s="277"/>
      <c r="AD37" s="277"/>
      <c r="AE37" s="277"/>
      <c r="AF37" s="277"/>
      <c r="AG37" s="277"/>
      <c r="AH37" s="277"/>
      <c r="AI37" s="277"/>
      <c r="AJ37" s="277"/>
      <c r="AK37" s="277"/>
    </row>
    <row r="38" spans="1:37" x14ac:dyDescent="0.2">
      <c r="A38" s="5"/>
      <c r="B38" s="212"/>
      <c r="E38" s="266"/>
      <c r="F38" s="276"/>
      <c r="G38" s="276"/>
      <c r="H38" s="276"/>
      <c r="I38" s="276"/>
      <c r="J38" s="276"/>
      <c r="K38" s="276"/>
      <c r="L38" s="276"/>
      <c r="M38" s="276"/>
      <c r="N38" s="276"/>
      <c r="O38" s="276"/>
      <c r="P38" s="276"/>
      <c r="Q38" s="276"/>
      <c r="R38" s="276"/>
      <c r="S38" s="276"/>
      <c r="T38" s="276"/>
      <c r="U38" s="276"/>
      <c r="V38" s="276"/>
      <c r="W38" s="276"/>
      <c r="X38" s="276"/>
      <c r="Y38" s="276"/>
      <c r="Z38" s="276"/>
      <c r="AA38" s="276"/>
      <c r="AB38" s="276"/>
      <c r="AC38" s="276"/>
      <c r="AD38" s="276"/>
      <c r="AE38" s="276"/>
      <c r="AF38" s="276"/>
      <c r="AG38" s="276"/>
      <c r="AH38" s="276"/>
      <c r="AI38" s="276"/>
      <c r="AJ38" s="276"/>
      <c r="AK38" s="276"/>
    </row>
    <row r="39" spans="1:37" ht="25.5" x14ac:dyDescent="0.2">
      <c r="A39" s="198">
        <v>28</v>
      </c>
      <c r="B39" s="199" t="s">
        <v>41</v>
      </c>
      <c r="C39" s="217"/>
      <c r="D39" s="217"/>
      <c r="E39" s="267"/>
      <c r="F39" s="277"/>
      <c r="G39" s="277"/>
      <c r="H39" s="277"/>
      <c r="I39" s="277"/>
      <c r="J39" s="277"/>
      <c r="K39" s="277"/>
      <c r="L39" s="277"/>
      <c r="M39" s="277"/>
      <c r="N39" s="277"/>
      <c r="O39" s="277"/>
      <c r="P39" s="277"/>
      <c r="Q39" s="277"/>
      <c r="R39" s="277"/>
      <c r="S39" s="277"/>
      <c r="T39" s="277"/>
      <c r="U39" s="277"/>
      <c r="V39" s="277"/>
      <c r="W39" s="277"/>
      <c r="X39" s="277"/>
      <c r="Y39" s="277"/>
      <c r="Z39" s="277"/>
      <c r="AA39" s="277"/>
      <c r="AB39" s="277"/>
      <c r="AC39" s="277"/>
      <c r="AD39" s="277"/>
      <c r="AE39" s="277"/>
      <c r="AF39" s="277"/>
      <c r="AG39" s="277"/>
      <c r="AH39" s="277"/>
      <c r="AI39" s="277"/>
      <c r="AJ39" s="277"/>
      <c r="AK39" s="277"/>
    </row>
    <row r="40" spans="1:37" ht="25.5" x14ac:dyDescent="0.2">
      <c r="A40" s="198">
        <v>29</v>
      </c>
      <c r="B40" s="202" t="s">
        <v>632</v>
      </c>
      <c r="C40" s="217"/>
      <c r="D40" s="217"/>
      <c r="E40" s="267"/>
      <c r="F40" s="277"/>
      <c r="G40" s="277"/>
      <c r="H40" s="277"/>
      <c r="I40" s="277"/>
      <c r="J40" s="277"/>
      <c r="K40" s="277"/>
      <c r="L40" s="277"/>
      <c r="M40" s="277"/>
      <c r="N40" s="277"/>
      <c r="O40" s="277"/>
      <c r="P40" s="277"/>
      <c r="Q40" s="277"/>
      <c r="R40" s="277"/>
      <c r="S40" s="277"/>
      <c r="T40" s="277"/>
      <c r="U40" s="277"/>
      <c r="V40" s="277"/>
      <c r="W40" s="277"/>
      <c r="X40" s="277"/>
      <c r="Y40" s="277"/>
      <c r="Z40" s="277"/>
      <c r="AA40" s="277"/>
      <c r="AB40" s="277"/>
      <c r="AC40" s="277"/>
      <c r="AD40" s="277"/>
      <c r="AE40" s="277"/>
      <c r="AF40" s="277"/>
      <c r="AG40" s="277"/>
      <c r="AH40" s="277"/>
      <c r="AI40" s="277"/>
      <c r="AJ40" s="277"/>
      <c r="AK40" s="277"/>
    </row>
    <row r="41" spans="1:37" x14ac:dyDescent="0.2">
      <c r="A41" s="5">
        <v>30</v>
      </c>
      <c r="B41" s="155" t="s">
        <v>702</v>
      </c>
      <c r="C41" s="73" t="s">
        <v>350</v>
      </c>
      <c r="D41" s="4" t="str">
        <f>'ITA1.2'!A36</f>
        <v>29</v>
      </c>
      <c r="E41" s="266" t="str">
        <f>'ITA1.2'!B36</f>
        <v xml:space="preserve">      Portfolio investment income</v>
      </c>
      <c r="F41" s="276">
        <f>'ITA1.2'!C36</f>
        <v>72155</v>
      </c>
      <c r="G41" s="276">
        <f>'ITA1.2'!D36</f>
        <v>78359</v>
      </c>
      <c r="H41" s="276">
        <f>'ITA1.2'!E36</f>
        <v>73845</v>
      </c>
      <c r="I41" s="276">
        <f>'ITA1.2'!F36</f>
        <v>81829</v>
      </c>
      <c r="J41" s="276">
        <f>'ITA1.2'!G36</f>
        <v>90587</v>
      </c>
      <c r="K41" s="276">
        <f>'ITA1.2'!H36</f>
        <v>108603</v>
      </c>
      <c r="L41" s="276">
        <f>'ITA1.2'!I36</f>
        <v>129903</v>
      </c>
      <c r="M41" s="276">
        <f>'ITA1.2'!J36</f>
        <v>166787</v>
      </c>
      <c r="N41" s="276">
        <f>'ITA1.2'!K36</f>
        <v>221834</v>
      </c>
      <c r="O41" s="276">
        <f>'ITA1.2'!L36</f>
        <v>241026</v>
      </c>
      <c r="P41" s="276">
        <f>'ITA1.2'!M36</f>
        <v>184350</v>
      </c>
      <c r="Q41" s="276">
        <f>'ITA1.2'!N36</f>
        <v>194741</v>
      </c>
      <c r="R41" s="276">
        <f>'ITA1.2'!O36</f>
        <v>237076</v>
      </c>
      <c r="S41" s="276">
        <f>'ITA1.2'!P36</f>
        <v>260168</v>
      </c>
      <c r="T41" s="276">
        <f>'ITA1.2'!Q36</f>
        <v>278238</v>
      </c>
      <c r="U41" s="276">
        <f>'ITA1.2'!R36</f>
        <v>304851</v>
      </c>
      <c r="V41" s="276">
        <f>'ITA1.2'!S36</f>
        <v>312008</v>
      </c>
      <c r="W41" s="276">
        <f>'ITA1.2'!T36</f>
        <v>326553</v>
      </c>
      <c r="X41" s="276">
        <f>'ITA1.2'!U36</f>
        <v>355337</v>
      </c>
      <c r="Y41" s="276">
        <f>'ITA1.2'!V36</f>
        <v>412496</v>
      </c>
      <c r="Z41" s="276">
        <f>'ITA1.2'!W36</f>
        <v>424433</v>
      </c>
      <c r="AA41" s="276">
        <f>'ITA1.2'!X36</f>
        <v>383260</v>
      </c>
      <c r="AB41" s="276">
        <f>'ITA1.2'!Y36</f>
        <v>0</v>
      </c>
      <c r="AC41" s="276">
        <f>'ITA1.2'!Z36</f>
        <v>0</v>
      </c>
      <c r="AD41" s="276">
        <f>'ITA1.2'!AA36</f>
        <v>0</v>
      </c>
      <c r="AE41" s="276">
        <f>'ITA1.2'!AB36</f>
        <v>0</v>
      </c>
      <c r="AF41" s="276">
        <f>'ITA1.2'!AC36</f>
        <v>0</v>
      </c>
      <c r="AG41" s="276">
        <f>'ITA1.2'!AD36</f>
        <v>0</v>
      </c>
      <c r="AH41" s="276">
        <f>'ITA1.2'!AE36</f>
        <v>0</v>
      </c>
      <c r="AI41" s="276">
        <f>'ITA1.2'!AF36</f>
        <v>0</v>
      </c>
      <c r="AJ41" s="276">
        <f>'ITA1.2'!AG36</f>
        <v>0</v>
      </c>
      <c r="AK41" s="276">
        <f>'ITA1.2'!AH36</f>
        <v>0</v>
      </c>
    </row>
    <row r="42" spans="1:37" x14ac:dyDescent="0.2">
      <c r="A42" s="5">
        <v>31</v>
      </c>
      <c r="B42" s="155" t="s">
        <v>703</v>
      </c>
      <c r="C42" s="73" t="s">
        <v>350</v>
      </c>
      <c r="D42" s="4" t="str">
        <f>'ITA1.2'!A37</f>
        <v>30</v>
      </c>
      <c r="E42" s="266" t="str">
        <f>'ITA1.2'!B37</f>
        <v xml:space="preserve">      Other investment income</v>
      </c>
      <c r="F42" s="276">
        <f>'ITA1.2'!C37</f>
        <v>89586</v>
      </c>
      <c r="G42" s="276">
        <f>'ITA1.2'!D37</f>
        <v>125521</v>
      </c>
      <c r="H42" s="276">
        <f>'ITA1.2'!E37</f>
        <v>98484</v>
      </c>
      <c r="I42" s="276">
        <f>'ITA1.2'!F37</f>
        <v>69529</v>
      </c>
      <c r="J42" s="276">
        <f>'ITA1.2'!G37</f>
        <v>62210</v>
      </c>
      <c r="K42" s="276">
        <f>'ITA1.2'!H37</f>
        <v>67436</v>
      </c>
      <c r="L42" s="276">
        <f>'ITA1.2'!I37</f>
        <v>108992</v>
      </c>
      <c r="M42" s="276">
        <f>'ITA1.2'!J37</f>
        <v>175862</v>
      </c>
      <c r="N42" s="276">
        <f>'ITA1.2'!K37</f>
        <v>216642</v>
      </c>
      <c r="O42" s="276">
        <f>'ITA1.2'!L37</f>
        <v>157056</v>
      </c>
      <c r="P42" s="276">
        <f>'ITA1.2'!M37</f>
        <v>93180</v>
      </c>
      <c r="Q42" s="276">
        <f>'ITA1.2'!N37</f>
        <v>78825</v>
      </c>
      <c r="R42" s="276">
        <f>'ITA1.2'!O37</f>
        <v>73817</v>
      </c>
      <c r="S42" s="276">
        <f>'ITA1.2'!P37</f>
        <v>59922</v>
      </c>
      <c r="T42" s="276">
        <f>'ITA1.2'!Q37</f>
        <v>50124</v>
      </c>
      <c r="U42" s="276">
        <f>'ITA1.2'!R37</f>
        <v>52204</v>
      </c>
      <c r="V42" s="276">
        <f>'ITA1.2'!S37</f>
        <v>51378</v>
      </c>
      <c r="W42" s="276">
        <f>'ITA1.2'!T37</f>
        <v>57507</v>
      </c>
      <c r="X42" s="276">
        <f>'ITA1.2'!U37</f>
        <v>73705</v>
      </c>
      <c r="Y42" s="276">
        <f>'ITA1.2'!V37</f>
        <v>101088</v>
      </c>
      <c r="Z42" s="276">
        <f>'ITA1.2'!W37</f>
        <v>123357</v>
      </c>
      <c r="AA42" s="276">
        <f>'ITA1.2'!X37</f>
        <v>72123</v>
      </c>
      <c r="AB42" s="276">
        <f>'ITA1.2'!Y37</f>
        <v>0</v>
      </c>
      <c r="AC42" s="276">
        <f>'ITA1.2'!Z37</f>
        <v>0</v>
      </c>
      <c r="AD42" s="276">
        <f>'ITA1.2'!AA37</f>
        <v>0</v>
      </c>
      <c r="AE42" s="276">
        <f>'ITA1.2'!AB37</f>
        <v>0</v>
      </c>
      <c r="AF42" s="276">
        <f>'ITA1.2'!AC37</f>
        <v>0</v>
      </c>
      <c r="AG42" s="276">
        <f>'ITA1.2'!AD37</f>
        <v>0</v>
      </c>
      <c r="AH42" s="276">
        <f>'ITA1.2'!AE37</f>
        <v>0</v>
      </c>
      <c r="AI42" s="276">
        <f>'ITA1.2'!AF37</f>
        <v>0</v>
      </c>
      <c r="AJ42" s="276">
        <f>'ITA1.2'!AG37</f>
        <v>0</v>
      </c>
      <c r="AK42" s="276">
        <f>'ITA1.2'!AH37</f>
        <v>0</v>
      </c>
    </row>
    <row r="43" spans="1:37" x14ac:dyDescent="0.2">
      <c r="A43" s="5">
        <v>32</v>
      </c>
      <c r="B43" s="155" t="s">
        <v>704</v>
      </c>
      <c r="C43" s="73" t="s">
        <v>350</v>
      </c>
      <c r="D43" s="4" t="str">
        <f>'ITA1.2'!A38</f>
        <v>31</v>
      </c>
      <c r="E43" s="266" t="str">
        <f>'ITA1.2'!B38</f>
        <v xml:space="preserve">      Reserve asset income</v>
      </c>
      <c r="F43" s="276">
        <f>'ITA1.2'!C38</f>
        <v>1236</v>
      </c>
      <c r="G43" s="276">
        <f>'ITA1.2'!D38</f>
        <v>1270</v>
      </c>
      <c r="H43" s="276">
        <f>'ITA1.2'!E38</f>
        <v>1311</v>
      </c>
      <c r="I43" s="276">
        <f>'ITA1.2'!F38</f>
        <v>1050</v>
      </c>
      <c r="J43" s="276">
        <f>'ITA1.2'!G38</f>
        <v>1083</v>
      </c>
      <c r="K43" s="276">
        <f>'ITA1.2'!H38</f>
        <v>1165</v>
      </c>
      <c r="L43" s="276">
        <f>'ITA1.2'!I38</f>
        <v>1185</v>
      </c>
      <c r="M43" s="276">
        <f>'ITA1.2'!J38</f>
        <v>1226</v>
      </c>
      <c r="N43" s="276">
        <f>'ITA1.2'!K38</f>
        <v>1449</v>
      </c>
      <c r="O43" s="276">
        <f>'ITA1.2'!L38</f>
        <v>1572</v>
      </c>
      <c r="P43" s="276">
        <f>'ITA1.2'!M38</f>
        <v>781</v>
      </c>
      <c r="Q43" s="276">
        <f>'ITA1.2'!N38</f>
        <v>699</v>
      </c>
      <c r="R43" s="276">
        <f>'ITA1.2'!O38</f>
        <v>846</v>
      </c>
      <c r="S43" s="276">
        <f>'ITA1.2'!P38</f>
        <v>474</v>
      </c>
      <c r="T43" s="276">
        <f>'ITA1.2'!Q38</f>
        <v>374</v>
      </c>
      <c r="U43" s="276">
        <f>'ITA1.2'!R38</f>
        <v>315</v>
      </c>
      <c r="V43" s="276">
        <f>'ITA1.2'!S38</f>
        <v>219</v>
      </c>
      <c r="W43" s="276">
        <f>'ITA1.2'!T38</f>
        <v>108</v>
      </c>
      <c r="X43" s="276">
        <f>'ITA1.2'!U38</f>
        <v>385</v>
      </c>
      <c r="Y43" s="276">
        <f>'ITA1.2'!V38</f>
        <v>632</v>
      </c>
      <c r="Z43" s="276">
        <f>'ITA1.2'!W38</f>
        <v>873</v>
      </c>
      <c r="AA43" s="276">
        <f>'ITA1.2'!X38</f>
        <v>255</v>
      </c>
      <c r="AB43" s="276">
        <f>'ITA1.2'!Y38</f>
        <v>0</v>
      </c>
      <c r="AC43" s="276">
        <f>'ITA1.2'!Z38</f>
        <v>0</v>
      </c>
      <c r="AD43" s="276">
        <f>'ITA1.2'!AA38</f>
        <v>0</v>
      </c>
      <c r="AE43" s="276">
        <f>'ITA1.2'!AB38</f>
        <v>0</v>
      </c>
      <c r="AF43" s="276">
        <f>'ITA1.2'!AC38</f>
        <v>0</v>
      </c>
      <c r="AG43" s="276">
        <f>'ITA1.2'!AD38</f>
        <v>0</v>
      </c>
      <c r="AH43" s="276">
        <f>'ITA1.2'!AE38</f>
        <v>0</v>
      </c>
      <c r="AI43" s="276">
        <f>'ITA1.2'!AF38</f>
        <v>0</v>
      </c>
      <c r="AJ43" s="276">
        <f>'ITA1.2'!AG38</f>
        <v>0</v>
      </c>
      <c r="AK43" s="276">
        <f>'ITA1.2'!AH38</f>
        <v>0</v>
      </c>
    </row>
    <row r="44" spans="1:37" x14ac:dyDescent="0.2">
      <c r="A44" s="5">
        <v>33</v>
      </c>
      <c r="B44" s="155" t="s">
        <v>705</v>
      </c>
      <c r="C44" s="73" t="s">
        <v>350</v>
      </c>
      <c r="D44" s="4" t="str">
        <f>'ITA1.2'!A39</f>
        <v>32</v>
      </c>
      <c r="E44" s="266" t="str">
        <f>'ITA1.2'!B39</f>
        <v xml:space="preserve">    Compensation of employees</v>
      </c>
      <c r="F44" s="276">
        <f>'ITA1.2'!C39</f>
        <v>4246</v>
      </c>
      <c r="G44" s="276">
        <f>'ITA1.2'!D39</f>
        <v>4395</v>
      </c>
      <c r="H44" s="276">
        <f>'ITA1.2'!E39</f>
        <v>4512</v>
      </c>
      <c r="I44" s="276">
        <f>'ITA1.2'!F39</f>
        <v>4570</v>
      </c>
      <c r="J44" s="276">
        <f>'ITA1.2'!G39</f>
        <v>4671</v>
      </c>
      <c r="K44" s="276">
        <f>'ITA1.2'!H39</f>
        <v>4734</v>
      </c>
      <c r="L44" s="276">
        <f>'ITA1.2'!I39</f>
        <v>4796</v>
      </c>
      <c r="M44" s="276">
        <f>'ITA1.2'!J39</f>
        <v>5069</v>
      </c>
      <c r="N44" s="276">
        <f>'ITA1.2'!K39</f>
        <v>5219</v>
      </c>
      <c r="O44" s="276">
        <f>'ITA1.2'!L39</f>
        <v>5364</v>
      </c>
      <c r="P44" s="276">
        <f>'ITA1.2'!M39</f>
        <v>5740</v>
      </c>
      <c r="Q44" s="276">
        <f>'ITA1.2'!N39</f>
        <v>5931</v>
      </c>
      <c r="R44" s="276">
        <f>'ITA1.2'!O39</f>
        <v>6105</v>
      </c>
      <c r="S44" s="276">
        <f>'ITA1.2'!P39</f>
        <v>6302</v>
      </c>
      <c r="T44" s="276">
        <f>'ITA1.2'!Q39</f>
        <v>6613</v>
      </c>
      <c r="U44" s="276">
        <f>'ITA1.2'!R39</f>
        <v>6503</v>
      </c>
      <c r="V44" s="276">
        <f>'ITA1.2'!S39</f>
        <v>6578</v>
      </c>
      <c r="W44" s="276">
        <f>'ITA1.2'!T39</f>
        <v>6329</v>
      </c>
      <c r="X44" s="276">
        <f>'ITA1.2'!U39</f>
        <v>6347</v>
      </c>
      <c r="Y44" s="276">
        <f>'ITA1.2'!V39</f>
        <v>6941</v>
      </c>
      <c r="Z44" s="276">
        <f>'ITA1.2'!W39</f>
        <v>7163</v>
      </c>
      <c r="AA44" s="276">
        <f>'ITA1.2'!X39</f>
        <v>6497</v>
      </c>
      <c r="AB44" s="276">
        <f>'ITA1.2'!Y39</f>
        <v>0</v>
      </c>
      <c r="AC44" s="276">
        <f>'ITA1.2'!Z39</f>
        <v>0</v>
      </c>
      <c r="AD44" s="276">
        <f>'ITA1.2'!AA39</f>
        <v>0</v>
      </c>
      <c r="AE44" s="276">
        <f>'ITA1.2'!AB39</f>
        <v>0</v>
      </c>
      <c r="AF44" s="276">
        <f>'ITA1.2'!AC39</f>
        <v>0</v>
      </c>
      <c r="AG44" s="276">
        <f>'ITA1.2'!AD39</f>
        <v>0</v>
      </c>
      <c r="AH44" s="276">
        <f>'ITA1.2'!AE39</f>
        <v>0</v>
      </c>
      <c r="AI44" s="276">
        <f>'ITA1.2'!AF39</f>
        <v>0</v>
      </c>
      <c r="AJ44" s="276">
        <f>'ITA1.2'!AG39</f>
        <v>0</v>
      </c>
      <c r="AK44" s="276">
        <f>'ITA1.2'!AH39</f>
        <v>0</v>
      </c>
    </row>
    <row r="45" spans="1:37" x14ac:dyDescent="0.2">
      <c r="A45" s="5"/>
      <c r="B45" s="155"/>
      <c r="E45" s="266"/>
      <c r="F45" s="276"/>
      <c r="G45" s="276"/>
      <c r="H45" s="276"/>
      <c r="I45" s="276"/>
      <c r="J45" s="276"/>
      <c r="K45" s="276"/>
      <c r="L45" s="276"/>
      <c r="M45" s="276"/>
      <c r="N45" s="276"/>
      <c r="O45" s="276"/>
      <c r="P45" s="276"/>
      <c r="Q45" s="276"/>
      <c r="R45" s="276"/>
      <c r="S45" s="276"/>
      <c r="T45" s="276"/>
      <c r="U45" s="276"/>
      <c r="V45" s="276"/>
      <c r="W45" s="276"/>
      <c r="X45" s="276"/>
      <c r="Y45" s="276"/>
      <c r="Z45" s="276"/>
      <c r="AA45" s="276"/>
      <c r="AB45" s="276"/>
      <c r="AC45" s="276"/>
      <c r="AD45" s="276"/>
      <c r="AE45" s="276"/>
      <c r="AF45" s="276"/>
      <c r="AG45" s="276"/>
      <c r="AH45" s="276"/>
      <c r="AI45" s="276"/>
      <c r="AJ45" s="276"/>
      <c r="AK45" s="276"/>
    </row>
    <row r="46" spans="1:37" x14ac:dyDescent="0.2">
      <c r="A46" s="5">
        <v>34</v>
      </c>
      <c r="B46" s="211" t="s">
        <v>756</v>
      </c>
      <c r="C46" s="73" t="s">
        <v>350</v>
      </c>
      <c r="D46" s="4" t="str">
        <f>'ITA1.2'!A40</f>
        <v>33</v>
      </c>
      <c r="E46" s="266" t="str">
        <f>'ITA1.2'!B40</f>
        <v xml:space="preserve">  Secondary income (current transfer) receipts /2/</v>
      </c>
      <c r="F46" s="276">
        <f>'ITA1.2'!C40</f>
        <v>34384</v>
      </c>
      <c r="G46" s="276">
        <f>'ITA1.2'!D40</f>
        <v>37545</v>
      </c>
      <c r="H46" s="276">
        <f>'ITA1.2'!E40</f>
        <v>41410</v>
      </c>
      <c r="I46" s="276">
        <f>'ITA1.2'!F40</f>
        <v>53019</v>
      </c>
      <c r="J46" s="276">
        <f>'ITA1.2'!G40</f>
        <v>62031</v>
      </c>
      <c r="K46" s="276">
        <f>'ITA1.2'!H40</f>
        <v>60145</v>
      </c>
      <c r="L46" s="276">
        <f>'ITA1.2'!I40</f>
        <v>65356</v>
      </c>
      <c r="M46" s="276">
        <f>'ITA1.2'!J40</f>
        <v>70308</v>
      </c>
      <c r="N46" s="276">
        <f>'ITA1.2'!K40</f>
        <v>70182</v>
      </c>
      <c r="O46" s="276">
        <f>'ITA1.2'!L40</f>
        <v>84547</v>
      </c>
      <c r="P46" s="276">
        <f>'ITA1.2'!M40</f>
        <v>85155</v>
      </c>
      <c r="Q46" s="276">
        <f>'ITA1.2'!N40</f>
        <v>91915</v>
      </c>
      <c r="R46" s="276">
        <f>'ITA1.2'!O40</f>
        <v>101654</v>
      </c>
      <c r="S46" s="276">
        <f>'ITA1.2'!P40</f>
        <v>112065</v>
      </c>
      <c r="T46" s="276">
        <f>'ITA1.2'!Q40</f>
        <v>125788</v>
      </c>
      <c r="U46" s="276">
        <f>'ITA1.2'!R40</f>
        <v>140588</v>
      </c>
      <c r="V46" s="276">
        <f>'ITA1.2'!S40</f>
        <v>132869</v>
      </c>
      <c r="W46" s="276">
        <f>'ITA1.2'!T40</f>
        <v>141132</v>
      </c>
      <c r="X46" s="276">
        <f>'ITA1.2'!U40</f>
        <v>160522</v>
      </c>
      <c r="Y46" s="276">
        <f>'ITA1.2'!V40</f>
        <v>148587</v>
      </c>
      <c r="Z46" s="276">
        <f>'ITA1.2'!W40</f>
        <v>159162</v>
      </c>
      <c r="AA46" s="276">
        <f>'ITA1.2'!X40</f>
        <v>166344</v>
      </c>
      <c r="AB46" s="276">
        <f>'ITA1.2'!Y40</f>
        <v>0</v>
      </c>
      <c r="AC46" s="276">
        <f>'ITA1.2'!Z40</f>
        <v>0</v>
      </c>
      <c r="AD46" s="276">
        <f>'ITA1.2'!AA40</f>
        <v>0</v>
      </c>
      <c r="AE46" s="276">
        <f>'ITA1.2'!AB40</f>
        <v>0</v>
      </c>
      <c r="AF46" s="276">
        <f>'ITA1.2'!AC40</f>
        <v>0</v>
      </c>
      <c r="AG46" s="276">
        <f>'ITA1.2'!AD40</f>
        <v>0</v>
      </c>
      <c r="AH46" s="276">
        <f>'ITA1.2'!AE40</f>
        <v>0</v>
      </c>
      <c r="AI46" s="276">
        <f>'ITA1.2'!AF40</f>
        <v>0</v>
      </c>
      <c r="AJ46" s="276">
        <f>'ITA1.2'!AG40</f>
        <v>0</v>
      </c>
      <c r="AK46" s="276">
        <f>'ITA1.2'!AH40</f>
        <v>0</v>
      </c>
    </row>
    <row r="47" spans="1:37" x14ac:dyDescent="0.2">
      <c r="A47" s="5"/>
      <c r="B47" s="155"/>
      <c r="E47" s="266"/>
      <c r="F47" s="276"/>
      <c r="G47" s="276"/>
      <c r="H47" s="276"/>
      <c r="I47" s="276"/>
      <c r="J47" s="276"/>
      <c r="K47" s="276"/>
      <c r="L47" s="276"/>
      <c r="M47" s="276"/>
      <c r="N47" s="276"/>
      <c r="O47" s="276"/>
      <c r="P47" s="276"/>
      <c r="Q47" s="276"/>
      <c r="R47" s="276"/>
      <c r="S47" s="276"/>
      <c r="T47" s="276"/>
      <c r="U47" s="276"/>
      <c r="V47" s="276"/>
      <c r="W47" s="276"/>
      <c r="X47" s="276"/>
      <c r="Y47" s="276"/>
      <c r="Z47" s="276"/>
      <c r="AA47" s="276"/>
      <c r="AB47" s="276"/>
      <c r="AC47" s="276"/>
      <c r="AD47" s="276"/>
      <c r="AE47" s="276"/>
      <c r="AF47" s="276"/>
      <c r="AG47" s="276"/>
      <c r="AH47" s="276"/>
      <c r="AI47" s="276"/>
      <c r="AJ47" s="276"/>
      <c r="AK47" s="276"/>
    </row>
    <row r="48" spans="1:37" ht="25.5" x14ac:dyDescent="0.2">
      <c r="A48" s="5">
        <v>35</v>
      </c>
      <c r="B48" s="211" t="s">
        <v>706</v>
      </c>
      <c r="C48" s="73" t="s">
        <v>350</v>
      </c>
      <c r="D48" s="4" t="str">
        <f>'ITA1.2'!A41</f>
        <v>34</v>
      </c>
      <c r="E48" s="266" t="str">
        <f>'ITA1.2'!B41</f>
        <v>Imports of goods and services and income payments (debits)</v>
      </c>
      <c r="F48" s="276">
        <f>'ITA1.2'!C41</f>
        <v>1600061</v>
      </c>
      <c r="G48" s="276">
        <f>'ITA1.2'!D41</f>
        <v>1888038</v>
      </c>
      <c r="H48" s="276">
        <f>'ITA1.2'!E41</f>
        <v>1762222</v>
      </c>
      <c r="I48" s="276">
        <f>'ITA1.2'!F41</f>
        <v>1801615</v>
      </c>
      <c r="J48" s="276">
        <f>'ITA1.2'!G41</f>
        <v>1959436</v>
      </c>
      <c r="K48" s="276">
        <f>'ITA1.2'!H41</f>
        <v>2296994</v>
      </c>
      <c r="L48" s="276">
        <f>'ITA1.2'!I41</f>
        <v>2642385</v>
      </c>
      <c r="M48" s="276">
        <f>'ITA1.2'!J41</f>
        <v>3020864</v>
      </c>
      <c r="N48" s="276">
        <f>'ITA1.2'!K41</f>
        <v>3284485</v>
      </c>
      <c r="O48" s="276">
        <f>'ITA1.2'!L41</f>
        <v>3450900</v>
      </c>
      <c r="P48" s="276">
        <f>'ITA1.2'!M41</f>
        <v>2710899</v>
      </c>
      <c r="Q48" s="276">
        <f>'ITA1.2'!N41</f>
        <v>3119466</v>
      </c>
      <c r="R48" s="276">
        <f>'ITA1.2'!O41</f>
        <v>3491977</v>
      </c>
      <c r="S48" s="276">
        <f>'ITA1.2'!P41</f>
        <v>3569312</v>
      </c>
      <c r="T48" s="276">
        <f>'ITA1.2'!Q41</f>
        <v>3589927</v>
      </c>
      <c r="U48" s="276">
        <f>'ITA1.2'!R41</f>
        <v>3749116</v>
      </c>
      <c r="V48" s="276">
        <f>'ITA1.2'!S41</f>
        <v>3646898</v>
      </c>
      <c r="W48" s="276">
        <f>'ITA1.2'!T41</f>
        <v>3634858</v>
      </c>
      <c r="X48" s="276">
        <f>'ITA1.2'!U41</f>
        <v>3910050</v>
      </c>
      <c r="Y48" s="276">
        <f>'ITA1.2'!V41</f>
        <v>4231878</v>
      </c>
      <c r="Z48" s="276">
        <f>'ITA1.2'!W41</f>
        <v>4284604</v>
      </c>
      <c r="AA48" s="276">
        <f>'ITA1.2'!X41</f>
        <v>3874737</v>
      </c>
      <c r="AB48" s="276">
        <f>'ITA1.2'!Y41</f>
        <v>0</v>
      </c>
      <c r="AC48" s="276">
        <f>'ITA1.2'!Z41</f>
        <v>0</v>
      </c>
      <c r="AD48" s="276">
        <f>'ITA1.2'!AA41</f>
        <v>0</v>
      </c>
      <c r="AE48" s="276">
        <f>'ITA1.2'!AB41</f>
        <v>0</v>
      </c>
      <c r="AF48" s="276">
        <f>'ITA1.2'!AC41</f>
        <v>0</v>
      </c>
      <c r="AG48" s="276">
        <f>'ITA1.2'!AD41</f>
        <v>0</v>
      </c>
      <c r="AH48" s="276">
        <f>'ITA1.2'!AE41</f>
        <v>0</v>
      </c>
      <c r="AI48" s="276">
        <f>'ITA1.2'!AF41</f>
        <v>0</v>
      </c>
      <c r="AJ48" s="276">
        <f>'ITA1.2'!AG41</f>
        <v>0</v>
      </c>
      <c r="AK48" s="276">
        <f>'ITA1.2'!AH41</f>
        <v>0</v>
      </c>
    </row>
    <row r="49" spans="1:37" ht="25.5" x14ac:dyDescent="0.2">
      <c r="A49" s="5">
        <v>36</v>
      </c>
      <c r="B49" s="212" t="s">
        <v>707</v>
      </c>
      <c r="C49" s="73" t="s">
        <v>382</v>
      </c>
      <c r="D49" s="4" t="str">
        <f>'ITA4.2'!A53</f>
        <v>45</v>
      </c>
      <c r="E49" s="266" t="str">
        <f>'ITA4.2'!B53</f>
        <v>Less: Adjustments to convert to directional basis</v>
      </c>
      <c r="F49" s="276">
        <f>'ITA4.2'!C53</f>
        <v>4805</v>
      </c>
      <c r="G49" s="276">
        <f>'ITA4.2'!D53</f>
        <v>6227</v>
      </c>
      <c r="H49" s="276">
        <f>'ITA4.2'!E53</f>
        <v>5688</v>
      </c>
      <c r="I49" s="276">
        <f>'ITA4.2'!F53</f>
        <v>4739</v>
      </c>
      <c r="J49" s="276">
        <f>'ITA4.2'!G53</f>
        <v>4243</v>
      </c>
      <c r="K49" s="276">
        <f>'ITA4.2'!H53</f>
        <v>4716</v>
      </c>
      <c r="L49" s="276">
        <f>'ITA4.2'!I53</f>
        <v>6526</v>
      </c>
      <c r="M49" s="276">
        <f>'ITA4.2'!J53</f>
        <v>8419</v>
      </c>
      <c r="N49" s="276">
        <f>'ITA4.2'!K53</f>
        <v>10087</v>
      </c>
      <c r="O49" s="276">
        <f>'ITA4.2'!L53</f>
        <v>9626</v>
      </c>
      <c r="P49" s="276">
        <f>'ITA4.2'!M53</f>
        <v>7781</v>
      </c>
      <c r="Q49" s="276">
        <f>'ITA4.2'!N53</f>
        <v>6867</v>
      </c>
      <c r="R49" s="276">
        <f>'ITA4.2'!O53</f>
        <v>6687</v>
      </c>
      <c r="S49" s="276">
        <f>'ITA4.2'!P53</f>
        <v>6557</v>
      </c>
      <c r="T49" s="276">
        <f>'ITA4.2'!Q53</f>
        <v>8816</v>
      </c>
      <c r="U49" s="276">
        <f>'ITA4.2'!R53</f>
        <v>10289</v>
      </c>
      <c r="V49" s="276">
        <f>'ITA4.2'!S53</f>
        <v>11455</v>
      </c>
      <c r="W49" s="276">
        <f>'ITA4.2'!T53</f>
        <v>15401</v>
      </c>
      <c r="X49" s="276">
        <f>'ITA4.2'!U53</f>
        <v>16735</v>
      </c>
      <c r="Y49" s="276">
        <f>'ITA4.2'!V53</f>
        <v>18839</v>
      </c>
      <c r="Z49" s="276">
        <f>'ITA4.2'!W53</f>
        <v>19989</v>
      </c>
      <c r="AA49" s="276">
        <f>'ITA4.2'!X53</f>
        <v>13817</v>
      </c>
      <c r="AB49" s="276">
        <f>'ITA4.2'!Y53</f>
        <v>0</v>
      </c>
      <c r="AC49" s="276">
        <f>'ITA4.2'!Z53</f>
        <v>0</v>
      </c>
      <c r="AD49" s="276">
        <f>'ITA4.2'!AA53</f>
        <v>0</v>
      </c>
      <c r="AE49" s="276">
        <f>'ITA4.2'!AB53</f>
        <v>0</v>
      </c>
      <c r="AF49" s="276">
        <f>'ITA4.2'!AC53</f>
        <v>0</v>
      </c>
      <c r="AG49" s="276">
        <f>'ITA4.2'!AD53</f>
        <v>0</v>
      </c>
      <c r="AH49" s="276">
        <f>'ITA4.2'!AE53</f>
        <v>0</v>
      </c>
      <c r="AI49" s="276">
        <f>'ITA4.2'!AF53</f>
        <v>0</v>
      </c>
      <c r="AJ49" s="276">
        <f>'ITA4.2'!AG53</f>
        <v>0</v>
      </c>
      <c r="AK49" s="276">
        <f>'ITA4.2'!AH53</f>
        <v>0</v>
      </c>
    </row>
    <row r="50" spans="1:37" ht="25.5" x14ac:dyDescent="0.2">
      <c r="A50" s="198">
        <v>37</v>
      </c>
      <c r="B50" s="199" t="s">
        <v>708</v>
      </c>
      <c r="C50" s="217"/>
      <c r="D50" s="217"/>
      <c r="E50" s="267"/>
      <c r="F50" s="277"/>
      <c r="G50" s="277"/>
      <c r="H50" s="277"/>
      <c r="I50" s="277"/>
      <c r="J50" s="277"/>
      <c r="K50" s="277"/>
      <c r="L50" s="277"/>
      <c r="M50" s="277"/>
      <c r="N50" s="277"/>
      <c r="O50" s="277"/>
      <c r="P50" s="277"/>
      <c r="Q50" s="277"/>
      <c r="R50" s="277"/>
      <c r="S50" s="277"/>
      <c r="T50" s="277"/>
      <c r="U50" s="277"/>
      <c r="V50" s="277"/>
      <c r="W50" s="277"/>
      <c r="X50" s="277"/>
      <c r="Y50" s="277"/>
      <c r="Z50" s="277"/>
      <c r="AA50" s="277"/>
      <c r="AB50" s="277"/>
      <c r="AC50" s="277"/>
      <c r="AD50" s="277"/>
      <c r="AE50" s="277"/>
      <c r="AF50" s="277"/>
      <c r="AG50" s="277"/>
      <c r="AH50" s="277"/>
      <c r="AI50" s="277"/>
      <c r="AJ50" s="277"/>
      <c r="AK50" s="277"/>
    </row>
    <row r="51" spans="1:37" x14ac:dyDescent="0.2">
      <c r="A51" s="5"/>
      <c r="B51" s="212"/>
      <c r="E51" s="266"/>
      <c r="F51" s="276"/>
      <c r="G51" s="276"/>
      <c r="H51" s="276"/>
      <c r="I51" s="276"/>
      <c r="J51" s="276"/>
      <c r="K51" s="276"/>
      <c r="L51" s="276"/>
      <c r="M51" s="276"/>
      <c r="N51" s="276"/>
      <c r="O51" s="276"/>
      <c r="P51" s="276"/>
      <c r="Q51" s="276"/>
      <c r="R51" s="276"/>
      <c r="S51" s="276"/>
      <c r="T51" s="276"/>
      <c r="U51" s="276"/>
      <c r="V51" s="276"/>
      <c r="W51" s="276"/>
      <c r="X51" s="276"/>
      <c r="Y51" s="276"/>
      <c r="Z51" s="276"/>
      <c r="AA51" s="276"/>
      <c r="AB51" s="276"/>
      <c r="AC51" s="276"/>
      <c r="AD51" s="276"/>
      <c r="AE51" s="276"/>
      <c r="AF51" s="276"/>
      <c r="AG51" s="276"/>
      <c r="AH51" s="276"/>
      <c r="AI51" s="276"/>
      <c r="AJ51" s="276"/>
      <c r="AK51" s="276"/>
    </row>
    <row r="52" spans="1:37" ht="25.5" x14ac:dyDescent="0.2">
      <c r="A52" s="5">
        <v>38</v>
      </c>
      <c r="B52" s="211" t="s">
        <v>709</v>
      </c>
      <c r="C52" s="217"/>
      <c r="D52" s="217"/>
      <c r="E52" s="267"/>
      <c r="F52" s="277"/>
      <c r="G52" s="277"/>
      <c r="H52" s="277"/>
      <c r="I52" s="277"/>
      <c r="J52" s="277"/>
      <c r="K52" s="277"/>
      <c r="L52" s="277"/>
      <c r="M52" s="277"/>
      <c r="N52" s="277"/>
      <c r="O52" s="277"/>
      <c r="P52" s="277"/>
      <c r="Q52" s="277"/>
      <c r="R52" s="277"/>
      <c r="S52" s="277"/>
      <c r="T52" s="277"/>
      <c r="U52" s="277"/>
      <c r="V52" s="277"/>
      <c r="W52" s="277"/>
      <c r="X52" s="277"/>
      <c r="Y52" s="277"/>
      <c r="Z52" s="277"/>
      <c r="AA52" s="277"/>
      <c r="AB52" s="277"/>
      <c r="AC52" s="277"/>
      <c r="AD52" s="277"/>
      <c r="AE52" s="277"/>
      <c r="AF52" s="277"/>
      <c r="AG52" s="277"/>
      <c r="AH52" s="277"/>
      <c r="AI52" s="277"/>
      <c r="AJ52" s="277"/>
      <c r="AK52" s="277"/>
    </row>
    <row r="53" spans="1:37" x14ac:dyDescent="0.2">
      <c r="A53" s="5"/>
      <c r="B53" s="212"/>
      <c r="E53" s="266"/>
      <c r="F53" s="276"/>
      <c r="G53" s="276"/>
      <c r="H53" s="276"/>
      <c r="I53" s="276"/>
      <c r="J53" s="276"/>
      <c r="K53" s="276"/>
      <c r="L53" s="276"/>
      <c r="M53" s="276"/>
      <c r="N53" s="276"/>
      <c r="O53" s="276"/>
      <c r="P53" s="276"/>
      <c r="Q53" s="276"/>
      <c r="R53" s="276"/>
      <c r="S53" s="276"/>
      <c r="T53" s="276"/>
      <c r="U53" s="276"/>
      <c r="V53" s="276"/>
      <c r="W53" s="276"/>
      <c r="X53" s="276"/>
      <c r="Y53" s="276"/>
      <c r="Z53" s="276"/>
      <c r="AA53" s="276"/>
      <c r="AB53" s="276"/>
      <c r="AC53" s="276"/>
      <c r="AD53" s="276"/>
      <c r="AE53" s="276"/>
      <c r="AF53" s="276"/>
      <c r="AG53" s="276"/>
      <c r="AH53" s="276"/>
      <c r="AI53" s="276"/>
      <c r="AJ53" s="276"/>
      <c r="AK53" s="276"/>
    </row>
    <row r="54" spans="1:37" x14ac:dyDescent="0.2">
      <c r="A54" s="5">
        <v>39</v>
      </c>
      <c r="B54" s="211" t="s">
        <v>710</v>
      </c>
      <c r="C54" s="73" t="s">
        <v>350</v>
      </c>
      <c r="D54" s="4" t="str">
        <f>'ITA1.2'!A42</f>
        <v>35</v>
      </c>
      <c r="E54" s="266" t="str">
        <f>'ITA1.2'!B42</f>
        <v xml:space="preserve">  Imports of goods and services</v>
      </c>
      <c r="F54" s="276">
        <f>'ITA1.2'!C42</f>
        <v>1232335</v>
      </c>
      <c r="G54" s="276">
        <f>'ITA1.2'!D42</f>
        <v>1452650</v>
      </c>
      <c r="H54" s="276">
        <f>'ITA1.2'!E42</f>
        <v>1375739</v>
      </c>
      <c r="I54" s="276">
        <f>'ITA1.2'!F42</f>
        <v>1406762</v>
      </c>
      <c r="J54" s="276">
        <f>'ITA1.2'!G42</f>
        <v>1524429</v>
      </c>
      <c r="K54" s="276">
        <f>'ITA1.2'!H42</f>
        <v>1778958</v>
      </c>
      <c r="L54" s="276">
        <f>'ITA1.2'!I42</f>
        <v>2008045</v>
      </c>
      <c r="M54" s="276">
        <f>'ITA1.2'!J42</f>
        <v>2227523</v>
      </c>
      <c r="N54" s="276">
        <f>'ITA1.2'!K42</f>
        <v>2371811</v>
      </c>
      <c r="O54" s="276">
        <f>'ITA1.2'!L42</f>
        <v>2561936</v>
      </c>
      <c r="P54" s="276">
        <f>'ITA1.2'!M42</f>
        <v>1987563</v>
      </c>
      <c r="Q54" s="276">
        <f>'ITA1.2'!N42</f>
        <v>2375407</v>
      </c>
      <c r="R54" s="276">
        <f>'ITA1.2'!O42</f>
        <v>2698074</v>
      </c>
      <c r="S54" s="276">
        <f>'ITA1.2'!P42</f>
        <v>2773359</v>
      </c>
      <c r="T54" s="276">
        <f>'ITA1.2'!Q42</f>
        <v>2759982</v>
      </c>
      <c r="U54" s="276">
        <f>'ITA1.2'!R42</f>
        <v>2876566</v>
      </c>
      <c r="V54" s="276">
        <f>'ITA1.2'!S42</f>
        <v>2771462</v>
      </c>
      <c r="W54" s="276">
        <f>'ITA1.2'!T42</f>
        <v>2719812</v>
      </c>
      <c r="X54" s="276">
        <f>'ITA1.2'!U42</f>
        <v>2903517</v>
      </c>
      <c r="Y54" s="276">
        <f>'ITA1.2'!V42</f>
        <v>3119588</v>
      </c>
      <c r="Z54" s="276">
        <f>'ITA1.2'!W42</f>
        <v>3104708</v>
      </c>
      <c r="AA54" s="276">
        <f>'ITA1.2'!X42</f>
        <v>2811125</v>
      </c>
      <c r="AB54" s="276">
        <f>'ITA1.2'!Y42</f>
        <v>0</v>
      </c>
      <c r="AC54" s="276">
        <f>'ITA1.2'!Z42</f>
        <v>0</v>
      </c>
      <c r="AD54" s="276">
        <f>'ITA1.2'!AA42</f>
        <v>0</v>
      </c>
      <c r="AE54" s="276">
        <f>'ITA1.2'!AB42</f>
        <v>0</v>
      </c>
      <c r="AF54" s="276">
        <f>'ITA1.2'!AC42</f>
        <v>0</v>
      </c>
      <c r="AG54" s="276">
        <f>'ITA1.2'!AD42</f>
        <v>0</v>
      </c>
      <c r="AH54" s="276">
        <f>'ITA1.2'!AE42</f>
        <v>0</v>
      </c>
      <c r="AI54" s="276">
        <f>'ITA1.2'!AF42</f>
        <v>0</v>
      </c>
      <c r="AJ54" s="276">
        <f>'ITA1.2'!AG42</f>
        <v>0</v>
      </c>
      <c r="AK54" s="276">
        <f>'ITA1.2'!AH42</f>
        <v>0</v>
      </c>
    </row>
    <row r="55" spans="1:37" x14ac:dyDescent="0.2">
      <c r="A55" s="5">
        <v>40</v>
      </c>
      <c r="B55" s="213" t="s">
        <v>711</v>
      </c>
      <c r="C55" s="73" t="s">
        <v>350</v>
      </c>
      <c r="D55" s="4" t="str">
        <f>'ITA1.2'!A43</f>
        <v>36</v>
      </c>
      <c r="E55" s="266" t="str">
        <f>'ITA1.2'!B43</f>
        <v xml:space="preserve">    Goods</v>
      </c>
      <c r="F55" s="276">
        <f>'ITA1.2'!C43</f>
        <v>1035592</v>
      </c>
      <c r="G55" s="276">
        <f>'ITA1.2'!D43</f>
        <v>1231722</v>
      </c>
      <c r="H55" s="276">
        <f>'ITA1.2'!E43</f>
        <v>1153701</v>
      </c>
      <c r="I55" s="276">
        <f>'ITA1.2'!F43</f>
        <v>1173281</v>
      </c>
      <c r="J55" s="276">
        <f>'ITA1.2'!G43</f>
        <v>1272089</v>
      </c>
      <c r="K55" s="276">
        <f>'ITA1.2'!H43</f>
        <v>1488349</v>
      </c>
      <c r="L55" s="276">
        <f>'ITA1.2'!I43</f>
        <v>1695820</v>
      </c>
      <c r="M55" s="276">
        <f>'ITA1.2'!J43</f>
        <v>1878194</v>
      </c>
      <c r="N55" s="276">
        <f>'ITA1.2'!K43</f>
        <v>1986347</v>
      </c>
      <c r="O55" s="276">
        <f>'ITA1.2'!L43</f>
        <v>2141287</v>
      </c>
      <c r="P55" s="276">
        <f>'ITA1.2'!M43</f>
        <v>1580025</v>
      </c>
      <c r="Q55" s="276">
        <f>'ITA1.2'!N43</f>
        <v>1938950</v>
      </c>
      <c r="R55" s="276">
        <f>'ITA1.2'!O43</f>
        <v>2239886</v>
      </c>
      <c r="S55" s="276">
        <f>'ITA1.2'!P43</f>
        <v>2303749</v>
      </c>
      <c r="T55" s="276">
        <f>'ITA1.2'!Q43</f>
        <v>2294247</v>
      </c>
      <c r="U55" s="276">
        <f>'ITA1.2'!R43</f>
        <v>2385480</v>
      </c>
      <c r="V55" s="276">
        <f>'ITA1.2'!S43</f>
        <v>2273249</v>
      </c>
      <c r="W55" s="276">
        <f>'ITA1.2'!T43</f>
        <v>2207195</v>
      </c>
      <c r="X55" s="276">
        <f>'ITA1.2'!U43</f>
        <v>2356345</v>
      </c>
      <c r="Y55" s="276">
        <f>'ITA1.2'!V43</f>
        <v>2555662</v>
      </c>
      <c r="Z55" s="276">
        <f>'ITA1.2'!W43</f>
        <v>2513587</v>
      </c>
      <c r="AA55" s="276">
        <f>'ITA1.2'!X43</f>
        <v>2350825</v>
      </c>
      <c r="AB55" s="276">
        <f>'ITA1.2'!Y43</f>
        <v>0</v>
      </c>
      <c r="AC55" s="276">
        <f>'ITA1.2'!Z43</f>
        <v>0</v>
      </c>
      <c r="AD55" s="276">
        <f>'ITA1.2'!AA43</f>
        <v>0</v>
      </c>
      <c r="AE55" s="276">
        <f>'ITA1.2'!AB43</f>
        <v>0</v>
      </c>
      <c r="AF55" s="276">
        <f>'ITA1.2'!AC43</f>
        <v>0</v>
      </c>
      <c r="AG55" s="276">
        <f>'ITA1.2'!AD43</f>
        <v>0</v>
      </c>
      <c r="AH55" s="276">
        <f>'ITA1.2'!AE43</f>
        <v>0</v>
      </c>
      <c r="AI55" s="276">
        <f>'ITA1.2'!AF43</f>
        <v>0</v>
      </c>
      <c r="AJ55" s="276">
        <f>'ITA1.2'!AG43</f>
        <v>0</v>
      </c>
      <c r="AK55" s="276">
        <f>'ITA1.2'!AH43</f>
        <v>0</v>
      </c>
    </row>
    <row r="56" spans="1:37" x14ac:dyDescent="0.2">
      <c r="A56" s="5">
        <v>41</v>
      </c>
      <c r="B56" s="155" t="s">
        <v>712</v>
      </c>
      <c r="C56" s="73" t="s">
        <v>350</v>
      </c>
      <c r="D56" s="4" t="str">
        <f>'ITA1.2'!A52</f>
        <v>45</v>
      </c>
      <c r="E56" s="266" t="str">
        <f>'ITA1.2'!B52</f>
        <v xml:space="preserve">    Services</v>
      </c>
      <c r="F56" s="276">
        <f>'ITA1.2'!C52</f>
        <v>196742</v>
      </c>
      <c r="G56" s="276">
        <f>'ITA1.2'!D52</f>
        <v>220927</v>
      </c>
      <c r="H56" s="276">
        <f>'ITA1.2'!E52</f>
        <v>222039</v>
      </c>
      <c r="I56" s="276">
        <f>'ITA1.2'!F52</f>
        <v>233480</v>
      </c>
      <c r="J56" s="276">
        <f>'ITA1.2'!G52</f>
        <v>252340</v>
      </c>
      <c r="K56" s="276">
        <f>'ITA1.2'!H52</f>
        <v>290609</v>
      </c>
      <c r="L56" s="276">
        <f>'ITA1.2'!I52</f>
        <v>312225</v>
      </c>
      <c r="M56" s="276">
        <f>'ITA1.2'!J52</f>
        <v>349329</v>
      </c>
      <c r="N56" s="276">
        <f>'ITA1.2'!K52</f>
        <v>385464</v>
      </c>
      <c r="O56" s="276">
        <f>'ITA1.2'!L52</f>
        <v>420650</v>
      </c>
      <c r="P56" s="276">
        <f>'ITA1.2'!M52</f>
        <v>407538</v>
      </c>
      <c r="Q56" s="276">
        <f>'ITA1.2'!N52</f>
        <v>436456</v>
      </c>
      <c r="R56" s="276">
        <f>'ITA1.2'!O52</f>
        <v>458188</v>
      </c>
      <c r="S56" s="276">
        <f>'ITA1.2'!P52</f>
        <v>469610</v>
      </c>
      <c r="T56" s="276">
        <f>'ITA1.2'!Q52</f>
        <v>465736</v>
      </c>
      <c r="U56" s="276">
        <f>'ITA1.2'!R52</f>
        <v>491086</v>
      </c>
      <c r="V56" s="276">
        <f>'ITA1.2'!S52</f>
        <v>498213</v>
      </c>
      <c r="W56" s="276">
        <f>'ITA1.2'!T52</f>
        <v>512617</v>
      </c>
      <c r="X56" s="276">
        <f>'ITA1.2'!U52</f>
        <v>547172</v>
      </c>
      <c r="Y56" s="276">
        <f>'ITA1.2'!V52</f>
        <v>563926</v>
      </c>
      <c r="Z56" s="276">
        <f>'ITA1.2'!W52</f>
        <v>591121</v>
      </c>
      <c r="AA56" s="276">
        <f>'ITA1.2'!X52</f>
        <v>460301</v>
      </c>
      <c r="AB56" s="276">
        <f>'ITA1.2'!Y52</f>
        <v>0</v>
      </c>
      <c r="AC56" s="276">
        <f>'ITA1.2'!Z52</f>
        <v>0</v>
      </c>
      <c r="AD56" s="276">
        <f>'ITA1.2'!AA52</f>
        <v>0</v>
      </c>
      <c r="AE56" s="276">
        <f>'ITA1.2'!AB52</f>
        <v>0</v>
      </c>
      <c r="AF56" s="276">
        <f>'ITA1.2'!AC52</f>
        <v>0</v>
      </c>
      <c r="AG56" s="276">
        <f>'ITA1.2'!AD52</f>
        <v>0</v>
      </c>
      <c r="AH56" s="276">
        <f>'ITA1.2'!AE52</f>
        <v>0</v>
      </c>
      <c r="AI56" s="276">
        <f>'ITA1.2'!AF52</f>
        <v>0</v>
      </c>
      <c r="AJ56" s="276">
        <f>'ITA1.2'!AG52</f>
        <v>0</v>
      </c>
      <c r="AK56" s="276">
        <f>'ITA1.2'!AH52</f>
        <v>0</v>
      </c>
    </row>
    <row r="57" spans="1:37" x14ac:dyDescent="0.2">
      <c r="A57" s="198">
        <v>42</v>
      </c>
      <c r="B57" s="202" t="s">
        <v>636</v>
      </c>
      <c r="C57" s="217"/>
      <c r="D57" s="217"/>
      <c r="E57" s="267"/>
      <c r="F57" s="277"/>
      <c r="G57" s="277"/>
      <c r="H57" s="277"/>
      <c r="I57" s="277"/>
      <c r="J57" s="277"/>
      <c r="K57" s="277"/>
      <c r="L57" s="277"/>
      <c r="M57" s="277"/>
      <c r="N57" s="277"/>
      <c r="O57" s="277"/>
      <c r="P57" s="277"/>
      <c r="Q57" s="277"/>
      <c r="R57" s="277"/>
      <c r="S57" s="277"/>
      <c r="T57" s="277"/>
      <c r="U57" s="277"/>
      <c r="V57" s="277"/>
      <c r="W57" s="277"/>
      <c r="X57" s="277"/>
      <c r="Y57" s="277"/>
      <c r="Z57" s="277"/>
      <c r="AA57" s="277"/>
      <c r="AB57" s="277"/>
      <c r="AC57" s="277"/>
      <c r="AD57" s="277"/>
      <c r="AE57" s="277"/>
      <c r="AF57" s="277"/>
      <c r="AG57" s="277"/>
      <c r="AH57" s="277"/>
      <c r="AI57" s="277"/>
      <c r="AJ57" s="277"/>
      <c r="AK57" s="277"/>
    </row>
    <row r="58" spans="1:37" x14ac:dyDescent="0.2">
      <c r="A58" s="198">
        <v>43</v>
      </c>
      <c r="B58" s="202" t="s">
        <v>696</v>
      </c>
      <c r="C58" s="217"/>
      <c r="D58" s="217"/>
      <c r="E58" s="267"/>
      <c r="F58" s="277"/>
      <c r="G58" s="277"/>
      <c r="H58" s="277"/>
      <c r="I58" s="277"/>
      <c r="J58" s="277"/>
      <c r="K58" s="277"/>
      <c r="L58" s="277"/>
      <c r="M58" s="277"/>
      <c r="N58" s="277"/>
      <c r="O58" s="277"/>
      <c r="P58" s="277"/>
      <c r="Q58" s="277"/>
      <c r="R58" s="277"/>
      <c r="S58" s="277"/>
      <c r="T58" s="277"/>
      <c r="U58" s="277"/>
      <c r="V58" s="277"/>
      <c r="W58" s="277"/>
      <c r="X58" s="277"/>
      <c r="Y58" s="277"/>
      <c r="Z58" s="277"/>
      <c r="AA58" s="277"/>
      <c r="AB58" s="277"/>
      <c r="AC58" s="277"/>
      <c r="AD58" s="277"/>
      <c r="AE58" s="277"/>
      <c r="AF58" s="277"/>
      <c r="AG58" s="277"/>
      <c r="AH58" s="277"/>
      <c r="AI58" s="277"/>
      <c r="AJ58" s="277"/>
      <c r="AK58" s="277"/>
    </row>
    <row r="59" spans="1:37" x14ac:dyDescent="0.2">
      <c r="A59" s="198">
        <v>44</v>
      </c>
      <c r="B59" s="202" t="s">
        <v>634</v>
      </c>
      <c r="C59" s="217"/>
      <c r="D59" s="217"/>
      <c r="E59" s="267"/>
      <c r="F59" s="277"/>
      <c r="G59" s="277"/>
      <c r="H59" s="277"/>
      <c r="I59" s="277"/>
      <c r="J59" s="277"/>
      <c r="K59" s="277"/>
      <c r="L59" s="277"/>
      <c r="M59" s="277"/>
      <c r="N59" s="277"/>
      <c r="O59" s="277"/>
      <c r="P59" s="277"/>
      <c r="Q59" s="277"/>
      <c r="R59" s="277"/>
      <c r="S59" s="277"/>
      <c r="T59" s="277"/>
      <c r="U59" s="277"/>
      <c r="V59" s="277"/>
      <c r="W59" s="277"/>
      <c r="X59" s="277"/>
      <c r="Y59" s="277"/>
      <c r="Z59" s="277"/>
      <c r="AA59" s="277"/>
      <c r="AB59" s="277"/>
      <c r="AC59" s="277"/>
      <c r="AD59" s="277"/>
      <c r="AE59" s="277"/>
      <c r="AF59" s="277"/>
      <c r="AG59" s="277"/>
      <c r="AH59" s="277"/>
      <c r="AI59" s="277"/>
      <c r="AJ59" s="277"/>
      <c r="AK59" s="277"/>
    </row>
    <row r="60" spans="1:37" x14ac:dyDescent="0.2">
      <c r="A60" s="198">
        <v>45</v>
      </c>
      <c r="B60" s="202" t="s">
        <v>635</v>
      </c>
      <c r="C60" s="217"/>
      <c r="D60" s="217"/>
      <c r="E60" s="267"/>
      <c r="F60" s="277"/>
      <c r="G60" s="277"/>
      <c r="H60" s="277"/>
      <c r="I60" s="277"/>
      <c r="J60" s="277"/>
      <c r="K60" s="277"/>
      <c r="L60" s="277"/>
      <c r="M60" s="277"/>
      <c r="N60" s="277"/>
      <c r="O60" s="277"/>
      <c r="P60" s="277"/>
      <c r="Q60" s="277"/>
      <c r="R60" s="277"/>
      <c r="S60" s="277"/>
      <c r="T60" s="277"/>
      <c r="U60" s="277"/>
      <c r="V60" s="277"/>
      <c r="W60" s="277"/>
      <c r="X60" s="277"/>
      <c r="Y60" s="277"/>
      <c r="Z60" s="277"/>
      <c r="AA60" s="277"/>
      <c r="AB60" s="277"/>
      <c r="AC60" s="277"/>
      <c r="AD60" s="277"/>
      <c r="AE60" s="277"/>
      <c r="AF60" s="277"/>
      <c r="AG60" s="277"/>
      <c r="AH60" s="277"/>
      <c r="AI60" s="277"/>
      <c r="AJ60" s="277"/>
      <c r="AK60" s="277"/>
    </row>
    <row r="61" spans="1:37" x14ac:dyDescent="0.2">
      <c r="A61" s="198">
        <v>46</v>
      </c>
      <c r="B61" s="202" t="s">
        <v>695</v>
      </c>
      <c r="C61" s="217"/>
      <c r="D61" s="217"/>
      <c r="E61" s="267"/>
      <c r="F61" s="277"/>
      <c r="G61" s="277"/>
      <c r="H61" s="277"/>
      <c r="I61" s="277"/>
      <c r="J61" s="277"/>
      <c r="K61" s="277"/>
      <c r="L61" s="277"/>
      <c r="M61" s="277"/>
      <c r="N61" s="277"/>
      <c r="O61" s="277"/>
      <c r="P61" s="277"/>
      <c r="Q61" s="277"/>
      <c r="R61" s="277"/>
      <c r="S61" s="277"/>
      <c r="T61" s="277"/>
      <c r="U61" s="277"/>
      <c r="V61" s="277"/>
      <c r="W61" s="277"/>
      <c r="X61" s="277"/>
      <c r="Y61" s="277"/>
      <c r="Z61" s="277"/>
      <c r="AA61" s="277"/>
      <c r="AB61" s="277"/>
      <c r="AC61" s="277"/>
      <c r="AD61" s="277"/>
      <c r="AE61" s="277"/>
      <c r="AF61" s="277"/>
      <c r="AG61" s="277"/>
      <c r="AH61" s="277"/>
      <c r="AI61" s="277"/>
      <c r="AJ61" s="277"/>
      <c r="AK61" s="277"/>
    </row>
    <row r="62" spans="1:37" ht="12.75" customHeight="1" x14ac:dyDescent="0.2">
      <c r="A62" s="5">
        <v>47</v>
      </c>
      <c r="B62" s="155" t="s">
        <v>634</v>
      </c>
      <c r="C62" s="77" t="s">
        <v>618</v>
      </c>
      <c r="D62" s="89" t="str">
        <f>'IS2.1'!A226</f>
        <v>213</v>
      </c>
      <c r="E62" s="100" t="str">
        <f>'IS2.1'!B226</f>
        <v xml:space="preserve">    Affiliated</v>
      </c>
      <c r="F62" s="279">
        <f>'IS2.1'!C226</f>
        <v>35955</v>
      </c>
      <c r="G62" s="279">
        <f>'IS2.1'!D226</f>
        <v>40222</v>
      </c>
      <c r="H62" s="279">
        <f>'IS2.1'!E226</f>
        <v>41465</v>
      </c>
      <c r="I62" s="279">
        <f>'IS2.1'!F226</f>
        <v>45295</v>
      </c>
      <c r="J62" s="279">
        <f>'IS2.1'!G226</f>
        <v>47433</v>
      </c>
      <c r="K62" s="279">
        <f>'IS2.1'!H226</f>
        <v>51772</v>
      </c>
      <c r="L62" s="279">
        <f>'IS2.1'!I226</f>
        <v>59257</v>
      </c>
      <c r="M62" s="277"/>
      <c r="N62" s="277"/>
      <c r="O62" s="277"/>
      <c r="P62" s="277"/>
      <c r="Q62" s="277"/>
      <c r="R62" s="277"/>
      <c r="S62" s="277"/>
      <c r="T62" s="277"/>
      <c r="U62" s="277"/>
      <c r="V62" s="277"/>
      <c r="W62" s="277"/>
      <c r="X62" s="277"/>
      <c r="Y62" s="277"/>
      <c r="Z62" s="277"/>
      <c r="AA62" s="277"/>
      <c r="AB62" s="277"/>
      <c r="AC62" s="277"/>
      <c r="AD62" s="277"/>
      <c r="AE62" s="277"/>
      <c r="AF62" s="277"/>
      <c r="AG62" s="277"/>
      <c r="AH62" s="277"/>
      <c r="AI62" s="277"/>
      <c r="AJ62" s="277"/>
      <c r="AK62" s="277"/>
    </row>
    <row r="63" spans="1:37" x14ac:dyDescent="0.2">
      <c r="A63" s="198">
        <v>48</v>
      </c>
      <c r="B63" s="202" t="s">
        <v>713</v>
      </c>
      <c r="C63" s="217"/>
      <c r="D63" s="217"/>
      <c r="E63" s="267"/>
      <c r="F63" s="277"/>
      <c r="G63" s="277"/>
      <c r="H63" s="277"/>
      <c r="I63" s="277"/>
      <c r="J63" s="277"/>
      <c r="K63" s="277"/>
      <c r="L63" s="277"/>
      <c r="M63" s="277"/>
      <c r="N63" s="277"/>
      <c r="O63" s="277"/>
      <c r="P63" s="277"/>
      <c r="Q63" s="277"/>
      <c r="R63" s="277"/>
      <c r="S63" s="277"/>
      <c r="T63" s="277"/>
      <c r="U63" s="277"/>
      <c r="V63" s="277"/>
      <c r="W63" s="277"/>
      <c r="X63" s="277"/>
      <c r="Y63" s="277"/>
      <c r="Z63" s="277"/>
      <c r="AA63" s="277"/>
      <c r="AB63" s="277"/>
      <c r="AC63" s="277"/>
      <c r="AD63" s="277"/>
      <c r="AE63" s="277"/>
      <c r="AF63" s="277"/>
      <c r="AG63" s="277"/>
      <c r="AH63" s="277"/>
      <c r="AI63" s="277"/>
      <c r="AJ63" s="277"/>
      <c r="AK63" s="277"/>
    </row>
    <row r="64" spans="1:37" x14ac:dyDescent="0.2">
      <c r="A64" s="198">
        <v>49</v>
      </c>
      <c r="B64" s="202" t="s">
        <v>698</v>
      </c>
      <c r="C64" s="217"/>
      <c r="D64" s="217"/>
      <c r="E64" s="267"/>
      <c r="F64" s="277"/>
      <c r="G64" s="277"/>
      <c r="H64" s="277"/>
      <c r="I64" s="277"/>
      <c r="J64" s="277"/>
      <c r="K64" s="277"/>
      <c r="L64" s="277"/>
      <c r="M64" s="277"/>
      <c r="N64" s="277"/>
      <c r="O64" s="277"/>
      <c r="P64" s="277"/>
      <c r="Q64" s="277"/>
      <c r="R64" s="277"/>
      <c r="S64" s="277"/>
      <c r="T64" s="277"/>
      <c r="U64" s="277"/>
      <c r="V64" s="277"/>
      <c r="W64" s="277"/>
      <c r="X64" s="277"/>
      <c r="Y64" s="277"/>
      <c r="Z64" s="277"/>
      <c r="AA64" s="277"/>
      <c r="AB64" s="277"/>
      <c r="AC64" s="277"/>
      <c r="AD64" s="277"/>
      <c r="AE64" s="277"/>
      <c r="AF64" s="277"/>
      <c r="AG64" s="277"/>
      <c r="AH64" s="277"/>
      <c r="AI64" s="277"/>
      <c r="AJ64" s="277"/>
      <c r="AK64" s="277"/>
    </row>
    <row r="65" spans="1:37" s="23" customFormat="1" x14ac:dyDescent="0.2">
      <c r="A65" s="5">
        <v>50</v>
      </c>
      <c r="B65" s="37" t="s">
        <v>622</v>
      </c>
      <c r="C65" s="77" t="s">
        <v>618</v>
      </c>
      <c r="D65" s="23" t="str">
        <f>'IS2.1'!A227</f>
        <v>214</v>
      </c>
      <c r="E65" s="268" t="str">
        <f>'IS2.1'!B227</f>
        <v xml:space="preserve">      U.S. parents' imports from their foreign affiliates</v>
      </c>
      <c r="F65" s="278" t="str">
        <f>'IS2.1'!C227</f>
        <v>n.a.</v>
      </c>
      <c r="G65" s="278" t="str">
        <f>'IS2.1'!D227</f>
        <v>n.a.</v>
      </c>
      <c r="H65" s="278" t="str">
        <f>'IS2.1'!E227</f>
        <v>n.a.</v>
      </c>
      <c r="I65" s="278" t="str">
        <f>'IS2.1'!F227</f>
        <v>n.a.</v>
      </c>
      <c r="J65" s="278" t="str">
        <f>'IS2.1'!G227</f>
        <v>n.a.</v>
      </c>
      <c r="K65" s="278" t="str">
        <f>'IS2.1'!H227</f>
        <v>n.a.</v>
      </c>
      <c r="L65" s="278" t="str">
        <f>'IS2.1'!I227</f>
        <v>n.a.</v>
      </c>
      <c r="M65" s="278">
        <f>'IS2.1'!J227</f>
        <v>36561</v>
      </c>
      <c r="N65" s="278">
        <f>'IS2.1'!K227</f>
        <v>43676</v>
      </c>
      <c r="O65" s="278">
        <f>'IS2.1'!L227</f>
        <v>48982</v>
      </c>
      <c r="P65" s="278">
        <f>'IS2.1'!M227</f>
        <v>51825</v>
      </c>
      <c r="Q65" s="278">
        <f>'IS2.1'!N227</f>
        <v>57752</v>
      </c>
      <c r="R65" s="278">
        <f>'IS2.1'!O227</f>
        <v>71681</v>
      </c>
      <c r="S65" s="278">
        <f>'IS2.1'!P227</f>
        <v>74194</v>
      </c>
      <c r="T65" s="278">
        <f>'IS2.1'!Q227</f>
        <v>81708</v>
      </c>
      <c r="U65" s="278">
        <f>'IS2.1'!R227</f>
        <v>90427</v>
      </c>
      <c r="V65" s="278">
        <f>'IS2.1'!S227</f>
        <v>95674</v>
      </c>
      <c r="W65" s="278">
        <f>'IS2.1'!T227</f>
        <v>103430</v>
      </c>
      <c r="X65" s="278">
        <f>'IS2.1'!U227</f>
        <v>113507</v>
      </c>
      <c r="Y65" s="278">
        <f>'IS2.1'!V227</f>
        <v>113963</v>
      </c>
      <c r="Z65" s="278">
        <f>'IS2.1'!W227</f>
        <v>114811</v>
      </c>
      <c r="AA65" s="278">
        <f>'IS2.1'!X227</f>
        <v>113177</v>
      </c>
      <c r="AB65" s="278">
        <f>'IS2.1'!Y227</f>
        <v>0</v>
      </c>
      <c r="AC65" s="278">
        <f>'IS2.1'!Z227</f>
        <v>0</v>
      </c>
      <c r="AD65" s="278">
        <f>'IS2.1'!AA227</f>
        <v>0</v>
      </c>
      <c r="AE65" s="278">
        <f>'IS2.1'!AB227</f>
        <v>0</v>
      </c>
      <c r="AF65" s="278">
        <f>'IS2.1'!AC227</f>
        <v>0</v>
      </c>
      <c r="AG65" s="278">
        <f>'IS2.1'!AD227</f>
        <v>0</v>
      </c>
      <c r="AH65" s="278">
        <f>'IS2.1'!AE227</f>
        <v>0</v>
      </c>
      <c r="AI65" s="278">
        <f>'IS2.1'!AF227</f>
        <v>0</v>
      </c>
      <c r="AJ65" s="278">
        <f>'IS2.1'!AG227</f>
        <v>0</v>
      </c>
      <c r="AK65" s="278">
        <f>'IS2.1'!AH227</f>
        <v>0</v>
      </c>
    </row>
    <row r="66" spans="1:37" ht="25.5" x14ac:dyDescent="0.2">
      <c r="A66" s="198">
        <v>51</v>
      </c>
      <c r="B66" s="202" t="s">
        <v>633</v>
      </c>
      <c r="C66" s="78"/>
      <c r="D66" s="78"/>
      <c r="E66" s="269"/>
      <c r="F66" s="280"/>
      <c r="G66" s="280"/>
      <c r="H66" s="280"/>
      <c r="I66" s="280"/>
      <c r="J66" s="280"/>
      <c r="K66" s="280"/>
      <c r="L66" s="280"/>
      <c r="M66" s="280"/>
      <c r="N66" s="280"/>
      <c r="O66" s="280"/>
      <c r="P66" s="280"/>
      <c r="Q66" s="280"/>
      <c r="R66" s="280"/>
      <c r="S66" s="280"/>
      <c r="T66" s="280"/>
      <c r="U66" s="280"/>
      <c r="V66" s="280"/>
      <c r="W66" s="280"/>
      <c r="X66" s="280"/>
      <c r="Y66" s="280"/>
      <c r="Z66" s="280"/>
      <c r="AA66" s="280"/>
      <c r="AB66" s="280"/>
      <c r="AC66" s="280"/>
      <c r="AD66" s="280"/>
      <c r="AE66" s="280"/>
      <c r="AF66" s="280"/>
      <c r="AG66" s="280"/>
      <c r="AH66" s="280"/>
      <c r="AI66" s="280"/>
      <c r="AJ66" s="280"/>
      <c r="AK66" s="280"/>
    </row>
    <row r="67" spans="1:37" x14ac:dyDescent="0.2">
      <c r="A67" s="198">
        <v>52</v>
      </c>
      <c r="B67" s="202" t="s">
        <v>698</v>
      </c>
      <c r="C67" s="78"/>
      <c r="D67" s="78"/>
      <c r="E67" s="269"/>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c r="AH67" s="280"/>
      <c r="AI67" s="280"/>
      <c r="AJ67" s="280"/>
      <c r="AK67" s="280"/>
    </row>
    <row r="68" spans="1:37" s="23" customFormat="1" x14ac:dyDescent="0.2">
      <c r="A68" s="5">
        <v>53</v>
      </c>
      <c r="B68" s="37" t="s">
        <v>622</v>
      </c>
      <c r="C68" s="77" t="s">
        <v>618</v>
      </c>
      <c r="D68" s="23" t="str">
        <f>'IS2.1'!A228</f>
        <v>215</v>
      </c>
      <c r="E68" s="268" t="str">
        <f>'IS2.1'!B228</f>
        <v xml:space="preserve">      U.S. affiliates' imports from their foreign parent groups</v>
      </c>
      <c r="F68" s="278" t="str">
        <f>'IS2.1'!C228</f>
        <v>n.a.</v>
      </c>
      <c r="G68" s="278" t="str">
        <f>'IS2.1'!D228</f>
        <v>n.a.</v>
      </c>
      <c r="H68" s="278" t="str">
        <f>'IS2.1'!E228</f>
        <v>n.a.</v>
      </c>
      <c r="I68" s="278" t="str">
        <f>'IS2.1'!F228</f>
        <v>n.a.</v>
      </c>
      <c r="J68" s="278" t="str">
        <f>'IS2.1'!G228</f>
        <v>n.a.</v>
      </c>
      <c r="K68" s="278" t="str">
        <f>'IS2.1'!H228</f>
        <v>n.a.</v>
      </c>
      <c r="L68" s="278" t="str">
        <f>'IS2.1'!I228</f>
        <v>n.a.</v>
      </c>
      <c r="M68" s="278">
        <f>'IS2.1'!J228</f>
        <v>31479</v>
      </c>
      <c r="N68" s="278">
        <f>'IS2.1'!K228</f>
        <v>33489</v>
      </c>
      <c r="O68" s="278">
        <f>'IS2.1'!L228</f>
        <v>38957</v>
      </c>
      <c r="P68" s="278">
        <f>'IS2.1'!M228</f>
        <v>38563</v>
      </c>
      <c r="Q68" s="278">
        <f>'IS2.1'!N228</f>
        <v>41299</v>
      </c>
      <c r="R68" s="278">
        <f>'IS2.1'!O228</f>
        <v>42882</v>
      </c>
      <c r="S68" s="278">
        <f>'IS2.1'!P228</f>
        <v>46897</v>
      </c>
      <c r="T68" s="278">
        <f>'IS2.1'!Q228</f>
        <v>50487</v>
      </c>
      <c r="U68" s="278">
        <f>'IS2.1'!R228</f>
        <v>52758</v>
      </c>
      <c r="V68" s="278">
        <f>'IS2.1'!S228</f>
        <v>53625</v>
      </c>
      <c r="W68" s="278">
        <f>'IS2.1'!T228</f>
        <v>56268</v>
      </c>
      <c r="X68" s="278">
        <f>'IS2.1'!U228</f>
        <v>58560</v>
      </c>
      <c r="Y68" s="278">
        <f>'IS2.1'!V228</f>
        <v>52542</v>
      </c>
      <c r="Z68" s="278">
        <f>'IS2.1'!W228</f>
        <v>52744</v>
      </c>
      <c r="AA68" s="278">
        <f>'IS2.1'!X228</f>
        <v>51715</v>
      </c>
      <c r="AB68" s="278">
        <f>'IS2.1'!Y228</f>
        <v>0</v>
      </c>
      <c r="AC68" s="278">
        <f>'IS2.1'!Z228</f>
        <v>0</v>
      </c>
      <c r="AD68" s="278">
        <f>'IS2.1'!AA228</f>
        <v>0</v>
      </c>
      <c r="AE68" s="278">
        <f>'IS2.1'!AB228</f>
        <v>0</v>
      </c>
      <c r="AF68" s="278">
        <f>'IS2.1'!AC228</f>
        <v>0</v>
      </c>
      <c r="AG68" s="278">
        <f>'IS2.1'!AD228</f>
        <v>0</v>
      </c>
      <c r="AH68" s="278">
        <f>'IS2.1'!AE228</f>
        <v>0</v>
      </c>
      <c r="AI68" s="278">
        <f>'IS2.1'!AF228</f>
        <v>0</v>
      </c>
      <c r="AJ68" s="278">
        <f>'IS2.1'!AG228</f>
        <v>0</v>
      </c>
      <c r="AK68" s="278">
        <f>'IS2.1'!AH228</f>
        <v>0</v>
      </c>
    </row>
    <row r="69" spans="1:37" x14ac:dyDescent="0.2">
      <c r="A69" s="5"/>
      <c r="B69" s="212"/>
      <c r="E69" s="266"/>
      <c r="F69" s="276"/>
      <c r="G69" s="276"/>
      <c r="H69" s="276"/>
      <c r="I69" s="276"/>
      <c r="J69" s="276"/>
      <c r="K69" s="276"/>
      <c r="L69" s="276"/>
      <c r="M69" s="276"/>
      <c r="N69" s="276"/>
      <c r="O69" s="276"/>
      <c r="P69" s="276"/>
      <c r="Q69" s="276"/>
      <c r="R69" s="276"/>
      <c r="S69" s="276"/>
      <c r="T69" s="276"/>
      <c r="U69" s="276"/>
      <c r="V69" s="276"/>
      <c r="W69" s="276"/>
      <c r="X69" s="276"/>
      <c r="Y69" s="276"/>
      <c r="Z69" s="276"/>
      <c r="AA69" s="276"/>
      <c r="AB69" s="276"/>
      <c r="AC69" s="276"/>
      <c r="AD69" s="276"/>
      <c r="AE69" s="276"/>
      <c r="AF69" s="276"/>
      <c r="AG69" s="276"/>
      <c r="AH69" s="276"/>
      <c r="AI69" s="276"/>
      <c r="AJ69" s="276"/>
      <c r="AK69" s="276"/>
    </row>
    <row r="70" spans="1:37" ht="38.25" x14ac:dyDescent="0.2">
      <c r="A70" s="5">
        <v>54</v>
      </c>
      <c r="B70" s="211" t="s">
        <v>714</v>
      </c>
      <c r="C70" s="73" t="s">
        <v>382</v>
      </c>
      <c r="D70" s="4" t="str">
        <f>'ITA4.2'!A56</f>
        <v>48</v>
      </c>
      <c r="E70" s="187" t="str">
        <f>'ITA4.2'!B56</f>
        <v>Equals: Direct investment income on inward investment (foreign direct investment in the United States), directional basis /2/</v>
      </c>
      <c r="F70" s="276">
        <f>'ITA4.2'!C56</f>
        <v>53123</v>
      </c>
      <c r="G70" s="276">
        <f>'ITA4.2'!D56</f>
        <v>56019</v>
      </c>
      <c r="H70" s="276">
        <f>'ITA4.2'!E56</f>
        <v>13840</v>
      </c>
      <c r="I70" s="276">
        <f>'ITA4.2'!F56</f>
        <v>44839</v>
      </c>
      <c r="J70" s="276">
        <f>'ITA4.2'!G56</f>
        <v>79514</v>
      </c>
      <c r="K70" s="276">
        <f>'ITA4.2'!H56</f>
        <v>105554</v>
      </c>
      <c r="L70" s="276">
        <f>'ITA4.2'!I56</f>
        <v>125420</v>
      </c>
      <c r="M70" s="276">
        <f>'ITA4.2'!J56</f>
        <v>154946</v>
      </c>
      <c r="N70" s="276">
        <f>'ITA4.2'!K56</f>
        <v>132723</v>
      </c>
      <c r="O70" s="276">
        <f>'ITA4.2'!L56</f>
        <v>137804</v>
      </c>
      <c r="P70" s="276">
        <f>'ITA4.2'!M56</f>
        <v>112123</v>
      </c>
      <c r="Q70" s="276">
        <f>'ITA4.2'!N56</f>
        <v>157584</v>
      </c>
      <c r="R70" s="276">
        <f>'ITA4.2'!O56</f>
        <v>178262</v>
      </c>
      <c r="S70" s="276">
        <f>'ITA4.2'!P56</f>
        <v>172762</v>
      </c>
      <c r="T70" s="276">
        <f>'ITA4.2'!Q56</f>
        <v>184115</v>
      </c>
      <c r="U70" s="276">
        <f>'ITA4.2'!R56</f>
        <v>187547</v>
      </c>
      <c r="V70" s="276">
        <f>'ITA4.2'!S56</f>
        <v>166149</v>
      </c>
      <c r="W70" s="276">
        <f>'ITA4.2'!T56</f>
        <v>162199</v>
      </c>
      <c r="X70" s="276">
        <f>'ITA4.2'!U56</f>
        <v>192748</v>
      </c>
      <c r="Y70" s="276">
        <f>'ITA4.2'!V56</f>
        <v>216467</v>
      </c>
      <c r="Z70" s="276">
        <f>'ITA4.2'!W56</f>
        <v>212889</v>
      </c>
      <c r="AA70" s="276">
        <f>'ITA4.2'!X56</f>
        <v>165379</v>
      </c>
      <c r="AB70" s="276">
        <f>'ITA4.2'!Y56</f>
        <v>0</v>
      </c>
      <c r="AC70" s="276">
        <f>'ITA4.2'!Z56</f>
        <v>0</v>
      </c>
      <c r="AD70" s="276">
        <f>'ITA4.2'!AA56</f>
        <v>0</v>
      </c>
      <c r="AE70" s="276">
        <f>'ITA4.2'!AB56</f>
        <v>0</v>
      </c>
      <c r="AF70" s="276">
        <f>'ITA4.2'!AC56</f>
        <v>0</v>
      </c>
      <c r="AG70" s="276">
        <f>'ITA4.2'!AD56</f>
        <v>0</v>
      </c>
      <c r="AH70" s="276">
        <f>'ITA4.2'!AE56</f>
        <v>0</v>
      </c>
      <c r="AI70" s="276">
        <f>'ITA4.2'!AF56</f>
        <v>0</v>
      </c>
      <c r="AJ70" s="276">
        <f>'ITA4.2'!AG56</f>
        <v>0</v>
      </c>
      <c r="AK70" s="276">
        <f>'ITA4.2'!AH56</f>
        <v>0</v>
      </c>
    </row>
    <row r="71" spans="1:37" x14ac:dyDescent="0.2">
      <c r="A71" s="5"/>
      <c r="B71" s="155"/>
      <c r="E71" s="266"/>
    </row>
    <row r="72" spans="1:37" x14ac:dyDescent="0.2">
      <c r="A72" s="198">
        <v>55</v>
      </c>
      <c r="B72" s="202" t="s">
        <v>715</v>
      </c>
      <c r="C72" s="78"/>
      <c r="D72" s="78"/>
      <c r="E72" s="269"/>
      <c r="F72" s="78"/>
      <c r="G72" s="78"/>
      <c r="H72" s="78"/>
      <c r="I72" s="78"/>
      <c r="J72" s="78"/>
      <c r="K72" s="78"/>
      <c r="L72" s="78"/>
      <c r="M72" s="78"/>
      <c r="N72" s="78"/>
      <c r="O72" s="78"/>
      <c r="P72" s="78"/>
      <c r="Q72" s="78"/>
      <c r="R72" s="78"/>
      <c r="S72" s="78"/>
      <c r="T72" s="78"/>
      <c r="U72" s="78"/>
      <c r="V72" s="78"/>
      <c r="W72" s="78"/>
      <c r="X72" s="78"/>
      <c r="Y72" s="78"/>
      <c r="Z72" s="78"/>
      <c r="AA72" s="78"/>
      <c r="AB72" s="78"/>
      <c r="AC72" s="78"/>
      <c r="AD72" s="78"/>
      <c r="AE72" s="78"/>
      <c r="AF72" s="78"/>
      <c r="AG72" s="78"/>
      <c r="AH72" s="78"/>
      <c r="AI72" s="78"/>
      <c r="AJ72" s="78"/>
      <c r="AK72" s="78"/>
    </row>
    <row r="73" spans="1:37" ht="25.5" x14ac:dyDescent="0.2">
      <c r="A73" s="198">
        <v>56</v>
      </c>
      <c r="B73" s="202" t="s">
        <v>716</v>
      </c>
      <c r="C73" s="78"/>
      <c r="D73" s="78"/>
      <c r="E73" s="269"/>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row>
    <row r="74" spans="1:37" ht="25.5" x14ac:dyDescent="0.2">
      <c r="A74" s="198">
        <v>57</v>
      </c>
      <c r="B74" s="202" t="s">
        <v>624</v>
      </c>
      <c r="C74" s="78"/>
      <c r="D74" s="78"/>
      <c r="E74" s="269"/>
      <c r="F74" s="78"/>
      <c r="G74" s="78"/>
      <c r="H74" s="78"/>
      <c r="I74" s="78"/>
      <c r="J74" s="78"/>
      <c r="K74" s="78"/>
      <c r="L74" s="78"/>
      <c r="M74" s="78"/>
      <c r="N74" s="78"/>
      <c r="O74" s="78"/>
      <c r="P74" s="78"/>
      <c r="Q74" s="78"/>
      <c r="R74" s="78"/>
      <c r="S74" s="78"/>
      <c r="T74" s="78"/>
      <c r="U74" s="78"/>
      <c r="V74" s="78"/>
      <c r="W74" s="78"/>
      <c r="X74" s="78"/>
      <c r="Y74" s="78"/>
      <c r="Z74" s="78"/>
      <c r="AA74" s="78"/>
      <c r="AB74" s="78"/>
      <c r="AC74" s="78"/>
      <c r="AD74" s="78"/>
      <c r="AE74" s="78"/>
      <c r="AF74" s="78"/>
      <c r="AG74" s="78"/>
      <c r="AH74" s="78"/>
      <c r="AI74" s="78"/>
      <c r="AJ74" s="78"/>
      <c r="AK74" s="78"/>
    </row>
    <row r="75" spans="1:37" ht="25.5" x14ac:dyDescent="0.2">
      <c r="A75" s="198">
        <v>58</v>
      </c>
      <c r="B75" s="202" t="s">
        <v>717</v>
      </c>
      <c r="C75" s="78"/>
      <c r="D75" s="78"/>
      <c r="E75" s="269"/>
      <c r="F75" s="78"/>
      <c r="G75" s="78"/>
      <c r="H75" s="78"/>
      <c r="I75" s="78"/>
      <c r="J75" s="78"/>
      <c r="K75" s="78"/>
      <c r="L75" s="78"/>
      <c r="M75" s="78"/>
      <c r="N75" s="78"/>
      <c r="O75" s="78"/>
      <c r="P75" s="78"/>
      <c r="Q75" s="78"/>
      <c r="R75" s="78"/>
      <c r="S75" s="78"/>
      <c r="T75" s="78"/>
      <c r="U75" s="78"/>
      <c r="V75" s="78"/>
      <c r="W75" s="78"/>
      <c r="X75" s="78"/>
      <c r="Y75" s="78"/>
      <c r="Z75" s="78"/>
      <c r="AA75" s="78"/>
      <c r="AB75" s="78"/>
      <c r="AC75" s="78"/>
      <c r="AD75" s="78"/>
      <c r="AE75" s="78"/>
      <c r="AF75" s="78"/>
      <c r="AG75" s="78"/>
      <c r="AH75" s="78"/>
      <c r="AI75" s="78"/>
      <c r="AJ75" s="78"/>
      <c r="AK75" s="78"/>
    </row>
    <row r="76" spans="1:37" x14ac:dyDescent="0.2">
      <c r="A76" s="198">
        <v>59</v>
      </c>
      <c r="B76" s="202" t="s">
        <v>718</v>
      </c>
      <c r="C76" s="78"/>
      <c r="D76" s="78"/>
      <c r="E76" s="269"/>
      <c r="F76" s="78"/>
      <c r="G76" s="78"/>
      <c r="H76" s="78"/>
      <c r="I76" s="78"/>
      <c r="J76" s="78"/>
      <c r="K76" s="78"/>
      <c r="L76" s="78"/>
      <c r="M76" s="78"/>
      <c r="N76" s="78"/>
      <c r="O76" s="78"/>
      <c r="P76" s="78"/>
      <c r="Q76" s="78"/>
      <c r="R76" s="78"/>
      <c r="S76" s="78"/>
      <c r="T76" s="78"/>
      <c r="U76" s="78"/>
      <c r="V76" s="78"/>
      <c r="W76" s="78"/>
      <c r="X76" s="78"/>
      <c r="Y76" s="78"/>
      <c r="Z76" s="78"/>
      <c r="AA76" s="78"/>
      <c r="AB76" s="78"/>
      <c r="AC76" s="78"/>
      <c r="AD76" s="78"/>
      <c r="AE76" s="78"/>
      <c r="AF76" s="78"/>
      <c r="AG76" s="78"/>
      <c r="AH76" s="78"/>
      <c r="AI76" s="78"/>
      <c r="AJ76" s="78"/>
      <c r="AK76" s="78"/>
    </row>
    <row r="77" spans="1:37" ht="25.5" x14ac:dyDescent="0.2">
      <c r="A77" s="198">
        <v>60</v>
      </c>
      <c r="B77" s="202" t="s">
        <v>719</v>
      </c>
      <c r="C77" s="78"/>
      <c r="D77" s="78"/>
      <c r="E77" s="269"/>
      <c r="F77" s="78"/>
      <c r="G77" s="78"/>
      <c r="H77" s="78"/>
      <c r="I77" s="78"/>
      <c r="J77" s="78"/>
      <c r="K77" s="78"/>
      <c r="L77" s="78"/>
      <c r="M77" s="78"/>
      <c r="N77" s="78"/>
      <c r="O77" s="78"/>
      <c r="P77" s="78"/>
      <c r="Q77" s="78"/>
      <c r="R77" s="78"/>
      <c r="S77" s="78"/>
      <c r="T77" s="78"/>
      <c r="U77" s="78"/>
      <c r="V77" s="78"/>
      <c r="W77" s="78"/>
      <c r="X77" s="78"/>
      <c r="Y77" s="78"/>
      <c r="Z77" s="78"/>
      <c r="AA77" s="78"/>
      <c r="AB77" s="78"/>
      <c r="AC77" s="78"/>
      <c r="AD77" s="78"/>
      <c r="AE77" s="78"/>
      <c r="AF77" s="78"/>
      <c r="AG77" s="78"/>
      <c r="AH77" s="78"/>
      <c r="AI77" s="78"/>
      <c r="AJ77" s="78"/>
      <c r="AK77" s="78"/>
    </row>
    <row r="78" spans="1:37" x14ac:dyDescent="0.2">
      <c r="A78" s="198">
        <v>61</v>
      </c>
      <c r="B78" s="202" t="s">
        <v>625</v>
      </c>
      <c r="C78" s="78"/>
      <c r="D78" s="78"/>
      <c r="E78" s="269"/>
      <c r="F78" s="78"/>
      <c r="G78" s="78"/>
      <c r="H78" s="78"/>
      <c r="I78" s="78"/>
      <c r="J78" s="78"/>
      <c r="K78" s="78"/>
      <c r="L78" s="78"/>
      <c r="M78" s="78"/>
      <c r="N78" s="78"/>
      <c r="O78" s="78"/>
      <c r="P78" s="78"/>
      <c r="Q78" s="78"/>
      <c r="R78" s="78"/>
      <c r="S78" s="78"/>
      <c r="T78" s="78"/>
      <c r="U78" s="78"/>
      <c r="V78" s="78"/>
      <c r="W78" s="78"/>
      <c r="X78" s="78"/>
      <c r="Y78" s="78"/>
      <c r="Z78" s="78"/>
      <c r="AA78" s="78"/>
      <c r="AB78" s="78"/>
      <c r="AC78" s="78"/>
      <c r="AD78" s="78"/>
      <c r="AE78" s="78"/>
      <c r="AF78" s="78"/>
      <c r="AG78" s="78"/>
      <c r="AH78" s="78"/>
      <c r="AI78" s="78"/>
      <c r="AJ78" s="78"/>
      <c r="AK78" s="78"/>
    </row>
    <row r="79" spans="1:37" s="7" customFormat="1" x14ac:dyDescent="0.2">
      <c r="A79" s="5"/>
      <c r="B79" s="212"/>
      <c r="E79" s="270"/>
    </row>
    <row r="80" spans="1:37" s="7" customFormat="1" ht="25.5" x14ac:dyDescent="0.2">
      <c r="A80" s="198">
        <v>62</v>
      </c>
      <c r="B80" s="199" t="s">
        <v>720</v>
      </c>
      <c r="C80" s="78"/>
      <c r="D80" s="78"/>
      <c r="E80" s="269"/>
      <c r="F80" s="78"/>
      <c r="G80" s="78"/>
      <c r="H80" s="78"/>
      <c r="I80" s="78"/>
      <c r="J80" s="78"/>
      <c r="K80" s="78"/>
      <c r="L80" s="78"/>
      <c r="M80" s="78"/>
      <c r="N80" s="78"/>
      <c r="O80" s="78"/>
      <c r="P80" s="78"/>
      <c r="Q80" s="78"/>
      <c r="R80" s="78"/>
      <c r="S80" s="78"/>
      <c r="T80" s="78"/>
      <c r="U80" s="78"/>
      <c r="V80" s="78"/>
      <c r="W80" s="78"/>
      <c r="X80" s="78"/>
      <c r="Y80" s="78"/>
      <c r="Z80" s="78"/>
      <c r="AA80" s="78"/>
      <c r="AB80" s="78"/>
      <c r="AC80" s="78"/>
      <c r="AD80" s="78"/>
      <c r="AE80" s="78"/>
      <c r="AF80" s="78"/>
      <c r="AG80" s="78"/>
      <c r="AH80" s="78"/>
      <c r="AI80" s="78"/>
      <c r="AJ80" s="78"/>
      <c r="AK80" s="78"/>
    </row>
    <row r="81" spans="1:37" s="7" customFormat="1" ht="25.5" x14ac:dyDescent="0.2">
      <c r="A81" s="198">
        <v>63</v>
      </c>
      <c r="B81" s="202" t="s">
        <v>632</v>
      </c>
      <c r="C81" s="78"/>
      <c r="D81" s="78"/>
      <c r="E81" s="269"/>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0"/>
    </row>
    <row r="82" spans="1:37" s="7" customFormat="1" x14ac:dyDescent="0.2">
      <c r="A82" s="5">
        <v>64</v>
      </c>
      <c r="B82" s="155" t="s">
        <v>702</v>
      </c>
      <c r="C82" s="73" t="s">
        <v>350</v>
      </c>
      <c r="D82" s="7" t="str">
        <f>'ITA1.2'!A68</f>
        <v>61</v>
      </c>
      <c r="E82" s="270" t="str">
        <f>'ITA1.2'!B68</f>
        <v xml:space="preserve">      Portfolio investment income</v>
      </c>
      <c r="F82" s="281">
        <f>'ITA1.2'!C68</f>
        <v>145651</v>
      </c>
      <c r="G82" s="281">
        <f>'ITA1.2'!D68</f>
        <v>165368</v>
      </c>
      <c r="H82" s="281">
        <f>'ITA1.2'!E68</f>
        <v>162874</v>
      </c>
      <c r="I82" s="281">
        <f>'ITA1.2'!F68</f>
        <v>160275</v>
      </c>
      <c r="J82" s="281">
        <f>'ITA1.2'!G68</f>
        <v>164097</v>
      </c>
      <c r="K82" s="281">
        <f>'ITA1.2'!H68</f>
        <v>197413</v>
      </c>
      <c r="L82" s="281">
        <f>'ITA1.2'!I68</f>
        <v>242654</v>
      </c>
      <c r="M82" s="281">
        <f>'ITA1.2'!J68</f>
        <v>306671</v>
      </c>
      <c r="N82" s="281">
        <f>'ITA1.2'!K68</f>
        <v>386093</v>
      </c>
      <c r="O82" s="281">
        <f>'ITA1.2'!L68</f>
        <v>404945</v>
      </c>
      <c r="P82" s="281">
        <f>'ITA1.2'!M68</f>
        <v>332311</v>
      </c>
      <c r="Q82" s="281">
        <f>'ITA1.2'!N68</f>
        <v>315555</v>
      </c>
      <c r="R82" s="281">
        <f>'ITA1.2'!O68</f>
        <v>332190</v>
      </c>
      <c r="S82" s="281">
        <f>'ITA1.2'!P68</f>
        <v>351332</v>
      </c>
      <c r="T82" s="281">
        <f>'ITA1.2'!Q68</f>
        <v>365136</v>
      </c>
      <c r="U82" s="281">
        <f>'ITA1.2'!R68</f>
        <v>384412</v>
      </c>
      <c r="V82" s="281">
        <f>'ITA1.2'!S68</f>
        <v>399473</v>
      </c>
      <c r="W82" s="281">
        <f>'ITA1.2'!T68</f>
        <v>416875</v>
      </c>
      <c r="X82" s="281">
        <f>'ITA1.2'!U68</f>
        <v>445887</v>
      </c>
      <c r="Y82" s="281">
        <f>'ITA1.2'!V68</f>
        <v>488208</v>
      </c>
      <c r="Z82" s="281">
        <f>'ITA1.2'!W68</f>
        <v>506767</v>
      </c>
      <c r="AA82" s="281">
        <f>'ITA1.2'!X68</f>
        <v>489189</v>
      </c>
      <c r="AB82" s="281">
        <f>'ITA1.2'!Y68</f>
        <v>0</v>
      </c>
      <c r="AC82" s="281">
        <f>'ITA1.2'!Z68</f>
        <v>0</v>
      </c>
      <c r="AD82" s="281">
        <f>'ITA1.2'!AA68</f>
        <v>0</v>
      </c>
      <c r="AE82" s="281">
        <f>'ITA1.2'!AB68</f>
        <v>0</v>
      </c>
      <c r="AF82" s="281">
        <f>'ITA1.2'!AC68</f>
        <v>0</v>
      </c>
      <c r="AG82" s="281">
        <f>'ITA1.2'!AD68</f>
        <v>0</v>
      </c>
      <c r="AH82" s="281">
        <f>'ITA1.2'!AE68</f>
        <v>0</v>
      </c>
      <c r="AI82" s="281">
        <f>'ITA1.2'!AF68</f>
        <v>0</v>
      </c>
      <c r="AJ82" s="281">
        <f>'ITA1.2'!AG68</f>
        <v>0</v>
      </c>
      <c r="AK82" s="281">
        <f>'ITA1.2'!AH68</f>
        <v>0</v>
      </c>
    </row>
    <row r="83" spans="1:37" s="7" customFormat="1" x14ac:dyDescent="0.2">
      <c r="A83" s="5">
        <v>65</v>
      </c>
      <c r="B83" s="155" t="s">
        <v>703</v>
      </c>
      <c r="C83" s="73" t="s">
        <v>350</v>
      </c>
      <c r="D83" s="7" t="str">
        <f>'ITA1.2'!A69</f>
        <v>62</v>
      </c>
      <c r="E83" s="270" t="str">
        <f>'ITA1.2'!B69</f>
        <v xml:space="preserve">      Other investment income</v>
      </c>
      <c r="F83" s="281">
        <f>'ITA1.2'!C69</f>
        <v>77498</v>
      </c>
      <c r="G83" s="281">
        <f>'ITA1.2'!D69</f>
        <v>111493</v>
      </c>
      <c r="H83" s="281">
        <f>'ITA1.2'!E69</f>
        <v>93218</v>
      </c>
      <c r="I83" s="281">
        <f>'ITA1.2'!F69</f>
        <v>66217</v>
      </c>
      <c r="J83" s="281">
        <f>'ITA1.2'!G69</f>
        <v>56468</v>
      </c>
      <c r="K83" s="281">
        <f>'ITA1.2'!H69</f>
        <v>64030</v>
      </c>
      <c r="L83" s="281">
        <f>'ITA1.2'!I69</f>
        <v>101101</v>
      </c>
      <c r="M83" s="281">
        <f>'ITA1.2'!J69</f>
        <v>167264</v>
      </c>
      <c r="N83" s="281">
        <f>'ITA1.2'!K69</f>
        <v>207570</v>
      </c>
      <c r="O83" s="281">
        <f>'ITA1.2'!L69</f>
        <v>138636</v>
      </c>
      <c r="P83" s="281">
        <f>'ITA1.2'!M69</f>
        <v>71560</v>
      </c>
      <c r="Q83" s="281">
        <f>'ITA1.2'!N69</f>
        <v>59778</v>
      </c>
      <c r="R83" s="281">
        <f>'ITA1.2'!O69</f>
        <v>57959</v>
      </c>
      <c r="S83" s="281">
        <f>'ITA1.2'!P69</f>
        <v>48795</v>
      </c>
      <c r="T83" s="281">
        <f>'ITA1.2'!Q69</f>
        <v>42764</v>
      </c>
      <c r="U83" s="281">
        <f>'ITA1.2'!R69</f>
        <v>47427</v>
      </c>
      <c r="V83" s="281">
        <f>'ITA1.2'!S69</f>
        <v>45954</v>
      </c>
      <c r="W83" s="281">
        <f>'ITA1.2'!T69</f>
        <v>49008</v>
      </c>
      <c r="X83" s="281">
        <f>'ITA1.2'!U69</f>
        <v>65178</v>
      </c>
      <c r="Y83" s="281">
        <f>'ITA1.2'!V69</f>
        <v>106548</v>
      </c>
      <c r="Z83" s="281">
        <f>'ITA1.2'!W69</f>
        <v>134460</v>
      </c>
      <c r="AA83" s="281">
        <f>'ITA1.2'!X69</f>
        <v>86582</v>
      </c>
      <c r="AB83" s="281">
        <f>'ITA1.2'!Y69</f>
        <v>0</v>
      </c>
      <c r="AC83" s="281">
        <f>'ITA1.2'!Z69</f>
        <v>0</v>
      </c>
      <c r="AD83" s="281">
        <f>'ITA1.2'!AA69</f>
        <v>0</v>
      </c>
      <c r="AE83" s="281">
        <f>'ITA1.2'!AB69</f>
        <v>0</v>
      </c>
      <c r="AF83" s="281">
        <f>'ITA1.2'!AC69</f>
        <v>0</v>
      </c>
      <c r="AG83" s="281">
        <f>'ITA1.2'!AD69</f>
        <v>0</v>
      </c>
      <c r="AH83" s="281">
        <f>'ITA1.2'!AE69</f>
        <v>0</v>
      </c>
      <c r="AI83" s="281">
        <f>'ITA1.2'!AF69</f>
        <v>0</v>
      </c>
      <c r="AJ83" s="281">
        <f>'ITA1.2'!AG69</f>
        <v>0</v>
      </c>
      <c r="AK83" s="281">
        <f>'ITA1.2'!AH69</f>
        <v>0</v>
      </c>
    </row>
    <row r="84" spans="1:37" s="7" customFormat="1" x14ac:dyDescent="0.2">
      <c r="A84" s="5">
        <v>66</v>
      </c>
      <c r="B84" s="155" t="s">
        <v>721</v>
      </c>
      <c r="C84" s="73" t="s">
        <v>350</v>
      </c>
      <c r="D84" s="7" t="str">
        <f>'ITA1.2'!A70</f>
        <v>63</v>
      </c>
      <c r="E84" s="270" t="str">
        <f>'ITA1.2'!B70</f>
        <v xml:space="preserve">    Compensation of employees</v>
      </c>
      <c r="F84" s="281">
        <f>'ITA1.2'!C70</f>
        <v>11490</v>
      </c>
      <c r="G84" s="281">
        <f>'ITA1.2'!D70</f>
        <v>11873</v>
      </c>
      <c r="H84" s="281">
        <f>'ITA1.2'!E70</f>
        <v>12500</v>
      </c>
      <c r="I84" s="281">
        <f>'ITA1.2'!F70</f>
        <v>12816</v>
      </c>
      <c r="J84" s="281">
        <f>'ITA1.2'!G70</f>
        <v>13356</v>
      </c>
      <c r="K84" s="281">
        <f>'ITA1.2'!H70</f>
        <v>14543</v>
      </c>
      <c r="L84" s="281">
        <f>'ITA1.2'!I70</f>
        <v>16407</v>
      </c>
      <c r="M84" s="281">
        <f>'ITA1.2'!J70</f>
        <v>16645</v>
      </c>
      <c r="N84" s="281">
        <f>'ITA1.2'!K70</f>
        <v>16109</v>
      </c>
      <c r="O84" s="281">
        <f>'ITA1.2'!L70</f>
        <v>17214</v>
      </c>
      <c r="P84" s="281">
        <f>'ITA1.2'!M70</f>
        <v>13908</v>
      </c>
      <c r="Q84" s="281">
        <f>'ITA1.2'!N70</f>
        <v>13528</v>
      </c>
      <c r="R84" s="281">
        <f>'ITA1.2'!O70</f>
        <v>13940</v>
      </c>
      <c r="S84" s="281">
        <f>'ITA1.2'!P70</f>
        <v>14308</v>
      </c>
      <c r="T84" s="281">
        <f>'ITA1.2'!Q70</f>
        <v>15210</v>
      </c>
      <c r="U84" s="281">
        <f>'ITA1.2'!R70</f>
        <v>15948</v>
      </c>
      <c r="V84" s="281">
        <f>'ITA1.2'!S70</f>
        <v>16693</v>
      </c>
      <c r="W84" s="281">
        <f>'ITA1.2'!T70</f>
        <v>17316</v>
      </c>
      <c r="X84" s="281">
        <f>'ITA1.2'!U70</f>
        <v>16952</v>
      </c>
      <c r="Y84" s="281">
        <f>'ITA1.2'!V70</f>
        <v>17223</v>
      </c>
      <c r="Z84" s="281">
        <f>'ITA1.2'!W70</f>
        <v>18904</v>
      </c>
      <c r="AA84" s="281">
        <f>'ITA1.2'!X70</f>
        <v>14429</v>
      </c>
      <c r="AB84" s="281">
        <f>'ITA1.2'!Y70</f>
        <v>0</v>
      </c>
      <c r="AC84" s="281">
        <f>'ITA1.2'!Z70</f>
        <v>0</v>
      </c>
      <c r="AD84" s="281">
        <f>'ITA1.2'!AA70</f>
        <v>0</v>
      </c>
      <c r="AE84" s="281">
        <f>'ITA1.2'!AB70</f>
        <v>0</v>
      </c>
      <c r="AF84" s="281">
        <f>'ITA1.2'!AC70</f>
        <v>0</v>
      </c>
      <c r="AG84" s="281">
        <f>'ITA1.2'!AD70</f>
        <v>0</v>
      </c>
      <c r="AH84" s="281">
        <f>'ITA1.2'!AE70</f>
        <v>0</v>
      </c>
      <c r="AI84" s="281">
        <f>'ITA1.2'!AF70</f>
        <v>0</v>
      </c>
      <c r="AJ84" s="281">
        <f>'ITA1.2'!AG70</f>
        <v>0</v>
      </c>
      <c r="AK84" s="281">
        <f>'ITA1.2'!AH70</f>
        <v>0</v>
      </c>
    </row>
    <row r="85" spans="1:37" s="7" customFormat="1" x14ac:dyDescent="0.2">
      <c r="A85" s="5"/>
      <c r="B85" s="211"/>
      <c r="E85" s="270"/>
      <c r="F85" s="281"/>
      <c r="G85" s="281"/>
      <c r="H85" s="281"/>
      <c r="I85" s="281"/>
      <c r="J85" s="281"/>
      <c r="K85" s="281"/>
      <c r="L85" s="281"/>
      <c r="M85" s="281"/>
      <c r="N85" s="281"/>
      <c r="O85" s="281"/>
      <c r="P85" s="281"/>
      <c r="Q85" s="281"/>
      <c r="R85" s="281"/>
      <c r="S85" s="281"/>
      <c r="T85" s="281"/>
      <c r="U85" s="281"/>
      <c r="V85" s="281"/>
      <c r="W85" s="281"/>
      <c r="X85" s="281"/>
      <c r="Y85" s="281"/>
      <c r="Z85" s="281"/>
      <c r="AA85" s="281"/>
      <c r="AB85" s="281"/>
      <c r="AC85" s="281"/>
      <c r="AD85" s="281"/>
      <c r="AE85" s="281"/>
      <c r="AF85" s="281"/>
      <c r="AG85" s="281"/>
      <c r="AH85" s="281"/>
      <c r="AI85" s="281"/>
      <c r="AJ85" s="281"/>
      <c r="AK85" s="281"/>
    </row>
    <row r="86" spans="1:37" x14ac:dyDescent="0.2">
      <c r="A86" s="15">
        <v>67</v>
      </c>
      <c r="B86" s="211" t="s">
        <v>722</v>
      </c>
      <c r="C86" s="73" t="s">
        <v>350</v>
      </c>
      <c r="D86" s="4" t="str">
        <f>'ITA1.2'!A71</f>
        <v>64</v>
      </c>
      <c r="E86" s="266" t="str">
        <f>'ITA1.2'!B71</f>
        <v xml:space="preserve">  Secondary income (current transfer) payments /2/</v>
      </c>
      <c r="F86" s="276">
        <f>'ITA1.2'!C71</f>
        <v>75160</v>
      </c>
      <c r="G86" s="276">
        <f>'ITA1.2'!D71</f>
        <v>84408</v>
      </c>
      <c r="H86" s="276">
        <f>'ITA1.2'!E71</f>
        <v>98364</v>
      </c>
      <c r="I86" s="276">
        <f>'ITA1.2'!F71</f>
        <v>105968</v>
      </c>
      <c r="J86" s="276">
        <f>'ITA1.2'!G71</f>
        <v>117330</v>
      </c>
      <c r="K86" s="276">
        <f>'ITA1.2'!H71</f>
        <v>131779</v>
      </c>
      <c r="L86" s="276">
        <f>'ITA1.2'!I71</f>
        <v>142232</v>
      </c>
      <c r="M86" s="276">
        <f>'ITA1.2'!J71</f>
        <v>139396</v>
      </c>
      <c r="N86" s="276">
        <f>'ITA1.2'!K71</f>
        <v>160092</v>
      </c>
      <c r="O86" s="276">
        <f>'ITA1.2'!L71</f>
        <v>180739</v>
      </c>
      <c r="P86" s="276">
        <f>'ITA1.2'!M71</f>
        <v>185652</v>
      </c>
      <c r="Q86" s="276">
        <f>'ITA1.2'!N71</f>
        <v>190749</v>
      </c>
      <c r="R86" s="276">
        <f>'ITA1.2'!O71</f>
        <v>204865</v>
      </c>
      <c r="S86" s="276">
        <f>'ITA1.2'!P71</f>
        <v>202198</v>
      </c>
      <c r="T86" s="276">
        <f>'ITA1.2'!Q71</f>
        <v>213903</v>
      </c>
      <c r="U86" s="276">
        <f>'ITA1.2'!R71</f>
        <v>226927</v>
      </c>
      <c r="V86" s="276">
        <f>'ITA1.2'!S71</f>
        <v>235712</v>
      </c>
      <c r="W86" s="276">
        <f>'ITA1.2'!T71</f>
        <v>254248</v>
      </c>
      <c r="X86" s="276">
        <f>'ITA1.2'!U71</f>
        <v>269032</v>
      </c>
      <c r="Y86" s="276">
        <f>'ITA1.2'!V71</f>
        <v>265004</v>
      </c>
      <c r="Z86" s="276">
        <f>'ITA1.2'!W71</f>
        <v>286887</v>
      </c>
      <c r="AA86" s="276">
        <f>'ITA1.2'!X71</f>
        <v>294215</v>
      </c>
      <c r="AB86" s="276">
        <f>'ITA1.2'!Y71</f>
        <v>0</v>
      </c>
      <c r="AC86" s="276">
        <f>'ITA1.2'!Z71</f>
        <v>0</v>
      </c>
      <c r="AD86" s="276">
        <f>'ITA1.2'!AA71</f>
        <v>0</v>
      </c>
      <c r="AE86" s="276">
        <f>'ITA1.2'!AB71</f>
        <v>0</v>
      </c>
      <c r="AF86" s="276">
        <f>'ITA1.2'!AC71</f>
        <v>0</v>
      </c>
      <c r="AG86" s="276">
        <f>'ITA1.2'!AD71</f>
        <v>0</v>
      </c>
      <c r="AH86" s="276">
        <f>'ITA1.2'!AE71</f>
        <v>0</v>
      </c>
      <c r="AI86" s="276">
        <f>'ITA1.2'!AF71</f>
        <v>0</v>
      </c>
      <c r="AJ86" s="276">
        <f>'ITA1.2'!AG71</f>
        <v>0</v>
      </c>
      <c r="AK86" s="276">
        <f>'ITA1.2'!AH71</f>
        <v>0</v>
      </c>
    </row>
    <row r="87" spans="1:37" x14ac:dyDescent="0.2">
      <c r="A87" s="15"/>
      <c r="B87" s="211"/>
      <c r="E87" s="266"/>
      <c r="F87" s="276"/>
      <c r="G87" s="276"/>
      <c r="H87" s="276"/>
      <c r="I87" s="276"/>
      <c r="J87" s="276"/>
      <c r="K87" s="276"/>
      <c r="L87" s="276"/>
      <c r="M87" s="276"/>
      <c r="N87" s="276"/>
      <c r="O87" s="276"/>
      <c r="P87" s="276"/>
      <c r="Q87" s="276"/>
      <c r="R87" s="276"/>
      <c r="S87" s="276"/>
      <c r="T87" s="276"/>
      <c r="U87" s="276"/>
      <c r="V87" s="276"/>
      <c r="W87" s="276"/>
      <c r="X87" s="276"/>
      <c r="Y87" s="276"/>
      <c r="Z87" s="276"/>
      <c r="AA87" s="276"/>
      <c r="AB87" s="276"/>
      <c r="AC87" s="276"/>
      <c r="AD87" s="276"/>
      <c r="AE87" s="276"/>
      <c r="AF87" s="276"/>
      <c r="AG87" s="276"/>
      <c r="AH87" s="276"/>
      <c r="AI87" s="276"/>
      <c r="AJ87" s="276"/>
      <c r="AK87" s="276"/>
    </row>
    <row r="88" spans="1:37" x14ac:dyDescent="0.2">
      <c r="A88" s="15"/>
      <c r="B88" s="215" t="s">
        <v>23</v>
      </c>
      <c r="E88" s="266"/>
      <c r="F88" s="276"/>
      <c r="G88" s="276"/>
      <c r="H88" s="276"/>
      <c r="I88" s="276"/>
      <c r="J88" s="276"/>
      <c r="K88" s="276"/>
      <c r="L88" s="276"/>
      <c r="M88" s="276"/>
      <c r="N88" s="276"/>
      <c r="O88" s="276"/>
      <c r="P88" s="276"/>
      <c r="Q88" s="276"/>
      <c r="R88" s="276"/>
      <c r="S88" s="276"/>
      <c r="T88" s="276"/>
      <c r="U88" s="276"/>
      <c r="V88" s="276"/>
      <c r="W88" s="276"/>
      <c r="X88" s="276"/>
      <c r="Y88" s="276"/>
      <c r="Z88" s="276"/>
      <c r="AA88" s="276"/>
      <c r="AB88" s="276"/>
      <c r="AC88" s="276"/>
      <c r="AD88" s="276"/>
      <c r="AE88" s="276"/>
      <c r="AF88" s="276"/>
      <c r="AG88" s="276"/>
      <c r="AH88" s="276"/>
      <c r="AI88" s="276"/>
      <c r="AJ88" s="276"/>
      <c r="AK88" s="276"/>
    </row>
    <row r="89" spans="1:37" ht="25.5" x14ac:dyDescent="0.2">
      <c r="A89" s="15">
        <v>68</v>
      </c>
      <c r="B89" s="212" t="s">
        <v>764</v>
      </c>
      <c r="C89" s="73" t="s">
        <v>350</v>
      </c>
      <c r="D89" s="4" t="str">
        <f>'ITA1.2'!A122</f>
        <v>110</v>
      </c>
      <c r="E89" s="266" t="str">
        <f>'ITA1.2'!B122</f>
        <v xml:space="preserve">  Balance on goods and services (line 2 less line 35)</v>
      </c>
      <c r="F89" s="276">
        <f>'ITA1.2'!C122</f>
        <v>-255809</v>
      </c>
      <c r="G89" s="276">
        <f>'ITA1.2'!D122</f>
        <v>-369686</v>
      </c>
      <c r="H89" s="276">
        <f>'ITA1.2'!E122</f>
        <v>-360373</v>
      </c>
      <c r="I89" s="276">
        <f>'ITA1.2'!F122</f>
        <v>-420666</v>
      </c>
      <c r="J89" s="276">
        <f>'ITA1.2'!G122</f>
        <v>-496243</v>
      </c>
      <c r="K89" s="276">
        <f>'ITA1.2'!H122</f>
        <v>-610838</v>
      </c>
      <c r="L89" s="276">
        <f>'ITA1.2'!I122</f>
        <v>-716542</v>
      </c>
      <c r="M89" s="276">
        <f>'ITA1.2'!J122</f>
        <v>-763533</v>
      </c>
      <c r="N89" s="276">
        <f>'ITA1.2'!K122</f>
        <v>-710997</v>
      </c>
      <c r="O89" s="276">
        <f>'ITA1.2'!L122</f>
        <v>-712350</v>
      </c>
      <c r="P89" s="276">
        <f>'ITA1.2'!M122</f>
        <v>-394771</v>
      </c>
      <c r="Q89" s="276">
        <f>'ITA1.2'!N122</f>
        <v>-503087</v>
      </c>
      <c r="R89" s="276">
        <f>'ITA1.2'!O122</f>
        <v>-554522</v>
      </c>
      <c r="S89" s="276">
        <f>'ITA1.2'!P122</f>
        <v>-525906</v>
      </c>
      <c r="T89" s="276">
        <f>'ITA1.2'!Q122</f>
        <v>-446861</v>
      </c>
      <c r="U89" s="276">
        <f>'ITA1.2'!R122</f>
        <v>-483952</v>
      </c>
      <c r="V89" s="276">
        <f>'ITA1.2'!S122</f>
        <v>-491421</v>
      </c>
      <c r="W89" s="276">
        <f>'ITA1.2'!T122</f>
        <v>-481475</v>
      </c>
      <c r="X89" s="276">
        <f>'ITA1.2'!U122</f>
        <v>-512739</v>
      </c>
      <c r="Y89" s="276">
        <f>'ITA1.2'!V122</f>
        <v>-580950</v>
      </c>
      <c r="Z89" s="276">
        <f>'ITA1.2'!W122</f>
        <v>-576341</v>
      </c>
      <c r="AA89" s="276">
        <f>'ITA1.2'!X122</f>
        <v>-676684</v>
      </c>
      <c r="AB89" s="276">
        <f>'ITA1.2'!Y122</f>
        <v>0</v>
      </c>
      <c r="AC89" s="276">
        <f>'ITA1.2'!Z122</f>
        <v>0</v>
      </c>
      <c r="AD89" s="276">
        <f>'ITA1.2'!AA122</f>
        <v>0</v>
      </c>
      <c r="AE89" s="276">
        <f>'ITA1.2'!AB122</f>
        <v>0</v>
      </c>
      <c r="AF89" s="276">
        <f>'ITA1.2'!AC122</f>
        <v>0</v>
      </c>
      <c r="AG89" s="276">
        <f>'ITA1.2'!AD122</f>
        <v>0</v>
      </c>
      <c r="AH89" s="276">
        <f>'ITA1.2'!AE122</f>
        <v>0</v>
      </c>
      <c r="AI89" s="276">
        <f>'ITA1.2'!AF122</f>
        <v>0</v>
      </c>
      <c r="AJ89" s="276">
        <f>'ITA1.2'!AG122</f>
        <v>0</v>
      </c>
      <c r="AK89" s="276">
        <f>'ITA1.2'!AH122</f>
        <v>0</v>
      </c>
    </row>
    <row r="90" spans="1:37" ht="25.5" x14ac:dyDescent="0.2">
      <c r="A90" s="198">
        <v>69</v>
      </c>
      <c r="B90" s="200" t="s">
        <v>763</v>
      </c>
      <c r="C90" s="78"/>
      <c r="D90" s="78"/>
      <c r="E90" s="269"/>
      <c r="F90" s="280"/>
      <c r="G90" s="280"/>
      <c r="H90" s="280"/>
      <c r="I90" s="280"/>
      <c r="J90" s="280"/>
      <c r="K90" s="280"/>
      <c r="L90" s="280"/>
      <c r="M90" s="280"/>
      <c r="N90" s="280"/>
      <c r="O90" s="280"/>
      <c r="P90" s="280"/>
      <c r="Q90" s="280"/>
      <c r="R90" s="280"/>
      <c r="S90" s="280"/>
      <c r="T90" s="280"/>
      <c r="U90" s="280"/>
      <c r="V90" s="280"/>
      <c r="W90" s="280"/>
      <c r="X90" s="280"/>
      <c r="Y90" s="280"/>
      <c r="Z90" s="280"/>
      <c r="AA90" s="280"/>
      <c r="AB90" s="280"/>
      <c r="AC90" s="280"/>
      <c r="AD90" s="280"/>
      <c r="AE90" s="280"/>
      <c r="AF90" s="280"/>
      <c r="AG90" s="280"/>
      <c r="AH90" s="280"/>
      <c r="AI90" s="280"/>
      <c r="AJ90" s="280"/>
      <c r="AK90" s="280"/>
    </row>
    <row r="91" spans="1:37" ht="25.5" x14ac:dyDescent="0.2">
      <c r="A91" s="5">
        <v>70</v>
      </c>
      <c r="B91" s="212" t="s">
        <v>628</v>
      </c>
      <c r="C91" s="73" t="s">
        <v>350</v>
      </c>
      <c r="D91" s="4" t="str">
        <f>'ITA1.2'!A121</f>
        <v>109</v>
      </c>
      <c r="E91" s="266" t="str">
        <f>'ITA1.2'!B121</f>
        <v>Balance on current account (line 1 less line 34) /5/</v>
      </c>
      <c r="F91" s="276">
        <f>'ITA1.2'!C121</f>
        <v>-286612</v>
      </c>
      <c r="G91" s="276">
        <f>'ITA1.2'!D121</f>
        <v>-401918</v>
      </c>
      <c r="H91" s="276">
        <f>'ITA1.2'!E121</f>
        <v>-394082</v>
      </c>
      <c r="I91" s="276">
        <f>'ITA1.2'!F121</f>
        <v>-456110</v>
      </c>
      <c r="J91" s="276">
        <f>'ITA1.2'!G121</f>
        <v>-522289</v>
      </c>
      <c r="K91" s="276">
        <f>'ITA1.2'!H121</f>
        <v>-635890</v>
      </c>
      <c r="L91" s="276">
        <f>'ITA1.2'!I121</f>
        <v>-749232</v>
      </c>
      <c r="M91" s="276">
        <f>'ITA1.2'!J121</f>
        <v>-816646</v>
      </c>
      <c r="N91" s="276">
        <f>'ITA1.2'!K121</f>
        <v>-736550</v>
      </c>
      <c r="O91" s="276">
        <f>'ITA1.2'!L121</f>
        <v>-696523</v>
      </c>
      <c r="P91" s="276">
        <f>'ITA1.2'!M121</f>
        <v>-379729</v>
      </c>
      <c r="Q91" s="276">
        <f>'ITA1.2'!N121</f>
        <v>-432009</v>
      </c>
      <c r="R91" s="276">
        <f>'ITA1.2'!O121</f>
        <v>-455302</v>
      </c>
      <c r="S91" s="276">
        <f>'ITA1.2'!P121</f>
        <v>-418115</v>
      </c>
      <c r="T91" s="276">
        <f>'ITA1.2'!Q121</f>
        <v>-339456</v>
      </c>
      <c r="U91" s="276">
        <f>'ITA1.2'!R121</f>
        <v>-369987</v>
      </c>
      <c r="V91" s="276">
        <f>'ITA1.2'!S121</f>
        <v>-408889</v>
      </c>
      <c r="W91" s="276">
        <f>'ITA1.2'!T121</f>
        <v>-397571</v>
      </c>
      <c r="X91" s="276">
        <f>'ITA1.2'!U121</f>
        <v>-361705</v>
      </c>
      <c r="Y91" s="276">
        <f>'ITA1.2'!V121</f>
        <v>-438236</v>
      </c>
      <c r="Z91" s="276">
        <f>'ITA1.2'!W121</f>
        <v>-472146</v>
      </c>
      <c r="AA91" s="276">
        <f>'ITA1.2'!X121</f>
        <v>-616095</v>
      </c>
      <c r="AB91" s="276">
        <f>'ITA1.2'!Y121</f>
        <v>0</v>
      </c>
      <c r="AC91" s="276">
        <f>'ITA1.2'!Z121</f>
        <v>0</v>
      </c>
      <c r="AD91" s="276">
        <f>'ITA1.2'!AA121</f>
        <v>0</v>
      </c>
      <c r="AE91" s="276">
        <f>'ITA1.2'!AB121</f>
        <v>0</v>
      </c>
      <c r="AF91" s="276">
        <f>'ITA1.2'!AC121</f>
        <v>0</v>
      </c>
      <c r="AG91" s="276">
        <f>'ITA1.2'!AD121</f>
        <v>0</v>
      </c>
      <c r="AH91" s="276">
        <f>'ITA1.2'!AE121</f>
        <v>0</v>
      </c>
      <c r="AI91" s="276">
        <f>'ITA1.2'!AF121</f>
        <v>0</v>
      </c>
      <c r="AJ91" s="276">
        <f>'ITA1.2'!AG121</f>
        <v>0</v>
      </c>
      <c r="AK91" s="276">
        <f>'ITA1.2'!AH121</f>
        <v>0</v>
      </c>
    </row>
    <row r="92" spans="1:37" x14ac:dyDescent="0.2">
      <c r="A92" s="5"/>
      <c r="B92" s="216"/>
      <c r="E92" s="266"/>
      <c r="F92" s="276"/>
      <c r="G92" s="276"/>
      <c r="H92" s="276"/>
      <c r="I92" s="276"/>
      <c r="J92" s="276"/>
      <c r="K92" s="276"/>
      <c r="L92" s="276"/>
      <c r="M92" s="276"/>
      <c r="N92" s="276"/>
      <c r="O92" s="276"/>
      <c r="P92" s="276"/>
      <c r="Q92" s="276"/>
      <c r="R92" s="276"/>
      <c r="S92" s="276"/>
      <c r="T92" s="276"/>
      <c r="U92" s="276"/>
      <c r="V92" s="276"/>
      <c r="W92" s="276"/>
      <c r="X92" s="276"/>
      <c r="Y92" s="276"/>
      <c r="Z92" s="276"/>
      <c r="AA92" s="276"/>
      <c r="AB92" s="276"/>
      <c r="AC92" s="276"/>
      <c r="AD92" s="276"/>
      <c r="AE92" s="276"/>
      <c r="AF92" s="276"/>
      <c r="AG92" s="276"/>
      <c r="AH92" s="276"/>
      <c r="AI92" s="276"/>
      <c r="AJ92" s="276"/>
      <c r="AK92" s="276"/>
    </row>
    <row r="93" spans="1:37" x14ac:dyDescent="0.2">
      <c r="A93" s="5"/>
      <c r="B93" s="216"/>
      <c r="E93" s="266"/>
      <c r="F93" s="276"/>
      <c r="G93" s="276"/>
      <c r="H93" s="276"/>
      <c r="I93" s="276"/>
      <c r="J93" s="276"/>
      <c r="K93" s="276"/>
      <c r="L93" s="276"/>
      <c r="M93" s="276"/>
      <c r="N93" s="276"/>
      <c r="O93" s="276"/>
      <c r="P93" s="276"/>
      <c r="Q93" s="276"/>
      <c r="R93" s="276"/>
      <c r="S93" s="276"/>
      <c r="T93" s="276"/>
      <c r="U93" s="276"/>
      <c r="V93" s="276"/>
      <c r="W93" s="276"/>
      <c r="X93" s="276"/>
      <c r="Y93" s="276"/>
      <c r="Z93" s="276"/>
      <c r="AA93" s="276"/>
      <c r="AB93" s="276"/>
      <c r="AC93" s="276"/>
      <c r="AD93" s="276"/>
      <c r="AE93" s="276"/>
      <c r="AF93" s="276"/>
      <c r="AG93" s="276"/>
      <c r="AH93" s="276"/>
      <c r="AI93" s="276"/>
      <c r="AJ93" s="276"/>
      <c r="AK93" s="276"/>
    </row>
    <row r="94" spans="1:37" x14ac:dyDescent="0.2">
      <c r="A94" s="5"/>
      <c r="B94" s="215" t="s">
        <v>24</v>
      </c>
      <c r="E94" s="266"/>
      <c r="F94" s="276"/>
      <c r="G94" s="276"/>
      <c r="H94" s="276"/>
      <c r="I94" s="276"/>
      <c r="J94" s="276"/>
      <c r="K94" s="276"/>
      <c r="L94" s="276"/>
      <c r="M94" s="276"/>
      <c r="N94" s="276"/>
      <c r="O94" s="276"/>
      <c r="P94" s="276"/>
      <c r="Q94" s="276"/>
      <c r="R94" s="276"/>
      <c r="S94" s="276"/>
      <c r="T94" s="276"/>
      <c r="U94" s="276"/>
      <c r="V94" s="276"/>
      <c r="W94" s="276"/>
      <c r="X94" s="276"/>
      <c r="Y94" s="276"/>
      <c r="Z94" s="276"/>
      <c r="AA94" s="276"/>
      <c r="AB94" s="276"/>
      <c r="AC94" s="276"/>
      <c r="AD94" s="276"/>
      <c r="AE94" s="276"/>
      <c r="AF94" s="276"/>
      <c r="AG94" s="276"/>
      <c r="AH94" s="276"/>
      <c r="AI94" s="276"/>
      <c r="AJ94" s="276"/>
      <c r="AK94" s="276"/>
    </row>
    <row r="95" spans="1:37" ht="25.5" x14ac:dyDescent="0.2">
      <c r="A95" s="5"/>
      <c r="B95" s="211" t="s">
        <v>73</v>
      </c>
      <c r="E95" s="266"/>
      <c r="F95" s="276"/>
      <c r="G95" s="276"/>
      <c r="H95" s="276"/>
      <c r="I95" s="276"/>
      <c r="J95" s="276"/>
      <c r="K95" s="276"/>
      <c r="L95" s="276"/>
      <c r="M95" s="276"/>
      <c r="N95" s="276"/>
      <c r="O95" s="276"/>
      <c r="P95" s="276"/>
      <c r="Q95" s="276"/>
      <c r="R95" s="276"/>
      <c r="S95" s="276"/>
      <c r="T95" s="276"/>
      <c r="U95" s="276"/>
      <c r="V95" s="276"/>
      <c r="W95" s="276"/>
      <c r="X95" s="276"/>
      <c r="Y95" s="276"/>
      <c r="Z95" s="276"/>
      <c r="AA95" s="276"/>
      <c r="AB95" s="276"/>
      <c r="AC95" s="276"/>
      <c r="AD95" s="276"/>
      <c r="AE95" s="276"/>
      <c r="AF95" s="276"/>
      <c r="AG95" s="276"/>
      <c r="AH95" s="276"/>
      <c r="AI95" s="276"/>
      <c r="AJ95" s="276"/>
      <c r="AK95" s="276"/>
    </row>
    <row r="96" spans="1:37" ht="25.5" x14ac:dyDescent="0.2">
      <c r="A96" s="198">
        <v>71</v>
      </c>
      <c r="B96" s="202" t="s">
        <v>40</v>
      </c>
      <c r="C96" s="78"/>
      <c r="D96" s="78"/>
      <c r="E96" s="269"/>
      <c r="F96" s="280"/>
      <c r="G96" s="280"/>
      <c r="H96" s="280"/>
      <c r="I96" s="280"/>
      <c r="J96" s="280"/>
      <c r="K96" s="280"/>
      <c r="L96" s="280"/>
      <c r="M96" s="280"/>
      <c r="N96" s="280"/>
      <c r="O96" s="280"/>
      <c r="P96" s="280"/>
      <c r="Q96" s="280"/>
      <c r="R96" s="280"/>
      <c r="S96" s="280"/>
      <c r="T96" s="280"/>
      <c r="U96" s="280"/>
      <c r="V96" s="280"/>
      <c r="W96" s="280"/>
      <c r="X96" s="280"/>
      <c r="Y96" s="280"/>
      <c r="Z96" s="280"/>
      <c r="AA96" s="280"/>
      <c r="AB96" s="280"/>
      <c r="AC96" s="280"/>
      <c r="AD96" s="280"/>
      <c r="AE96" s="280"/>
      <c r="AF96" s="280"/>
      <c r="AG96" s="280"/>
      <c r="AH96" s="280"/>
      <c r="AI96" s="280"/>
      <c r="AJ96" s="280"/>
      <c r="AK96" s="280"/>
    </row>
    <row r="97" spans="1:37" x14ac:dyDescent="0.2">
      <c r="A97" s="198">
        <v>72</v>
      </c>
      <c r="B97" s="202" t="s">
        <v>723</v>
      </c>
      <c r="C97" s="78"/>
      <c r="D97" s="78"/>
      <c r="E97" s="269"/>
      <c r="F97" s="280"/>
      <c r="G97" s="280"/>
      <c r="H97" s="280"/>
      <c r="I97" s="280"/>
      <c r="J97" s="280"/>
      <c r="K97" s="280"/>
      <c r="L97" s="280"/>
      <c r="M97" s="280"/>
      <c r="N97" s="280"/>
      <c r="O97" s="280"/>
      <c r="P97" s="280"/>
      <c r="Q97" s="280"/>
      <c r="R97" s="280"/>
      <c r="S97" s="280"/>
      <c r="T97" s="280"/>
      <c r="U97" s="280"/>
      <c r="V97" s="280"/>
      <c r="W97" s="280"/>
      <c r="X97" s="280"/>
      <c r="Y97" s="280"/>
      <c r="Z97" s="280"/>
      <c r="AA97" s="280"/>
      <c r="AB97" s="280"/>
      <c r="AC97" s="280"/>
      <c r="AD97" s="280"/>
      <c r="AE97" s="280"/>
      <c r="AF97" s="280"/>
      <c r="AG97" s="280"/>
      <c r="AH97" s="280"/>
      <c r="AI97" s="280"/>
      <c r="AJ97" s="280"/>
      <c r="AK97" s="280"/>
    </row>
    <row r="98" spans="1:37" ht="25.5" x14ac:dyDescent="0.2">
      <c r="A98" s="198">
        <v>73</v>
      </c>
      <c r="B98" s="202" t="s">
        <v>724</v>
      </c>
      <c r="C98" s="78"/>
      <c r="D98" s="78"/>
      <c r="E98" s="269"/>
      <c r="F98" s="280"/>
      <c r="G98" s="280"/>
      <c r="H98" s="280"/>
      <c r="I98" s="280"/>
      <c r="J98" s="280"/>
      <c r="K98" s="280"/>
      <c r="L98" s="280"/>
      <c r="M98" s="280"/>
      <c r="N98" s="280"/>
      <c r="O98" s="280"/>
      <c r="P98" s="280"/>
      <c r="Q98" s="280"/>
      <c r="R98" s="280"/>
      <c r="S98" s="280"/>
      <c r="T98" s="280"/>
      <c r="U98" s="280"/>
      <c r="V98" s="280"/>
      <c r="W98" s="280"/>
      <c r="X98" s="280"/>
      <c r="Y98" s="280"/>
      <c r="Z98" s="280"/>
      <c r="AA98" s="280"/>
      <c r="AB98" s="280"/>
      <c r="AC98" s="280"/>
      <c r="AD98" s="280"/>
      <c r="AE98" s="280"/>
      <c r="AF98" s="280"/>
      <c r="AG98" s="280"/>
      <c r="AH98" s="280"/>
      <c r="AI98" s="280"/>
      <c r="AJ98" s="280"/>
      <c r="AK98" s="280"/>
    </row>
    <row r="99" spans="1:37" x14ac:dyDescent="0.2">
      <c r="A99" s="198">
        <v>74</v>
      </c>
      <c r="B99" s="202" t="s">
        <v>725</v>
      </c>
      <c r="C99" s="78"/>
      <c r="D99" s="78"/>
      <c r="E99" s="269"/>
      <c r="F99" s="280"/>
      <c r="G99" s="280"/>
      <c r="H99" s="280"/>
      <c r="I99" s="280"/>
      <c r="J99" s="280"/>
      <c r="K99" s="280"/>
      <c r="L99" s="280"/>
      <c r="M99" s="280"/>
      <c r="N99" s="280"/>
      <c r="O99" s="280"/>
      <c r="P99" s="280"/>
      <c r="Q99" s="280"/>
      <c r="R99" s="280"/>
      <c r="S99" s="280"/>
      <c r="T99" s="280"/>
      <c r="U99" s="280"/>
      <c r="V99" s="280"/>
      <c r="W99" s="280"/>
      <c r="X99" s="280"/>
      <c r="Y99" s="280"/>
      <c r="Z99" s="280"/>
      <c r="AA99" s="280"/>
      <c r="AB99" s="280"/>
      <c r="AC99" s="280"/>
      <c r="AD99" s="280"/>
      <c r="AE99" s="280"/>
      <c r="AF99" s="280"/>
      <c r="AG99" s="280"/>
      <c r="AH99" s="280"/>
      <c r="AI99" s="280"/>
      <c r="AJ99" s="280"/>
      <c r="AK99" s="280"/>
    </row>
    <row r="100" spans="1:37" ht="12.75" customHeight="1" x14ac:dyDescent="0.2">
      <c r="A100" s="198">
        <v>75</v>
      </c>
      <c r="B100" s="202" t="s">
        <v>629</v>
      </c>
      <c r="C100" s="78"/>
      <c r="D100" s="78"/>
      <c r="E100" s="269"/>
      <c r="F100" s="280"/>
      <c r="G100" s="280"/>
      <c r="H100" s="280"/>
      <c r="I100" s="280"/>
      <c r="J100" s="280"/>
      <c r="K100" s="280"/>
      <c r="L100" s="280"/>
      <c r="M100" s="280"/>
      <c r="N100" s="280"/>
      <c r="O100" s="280"/>
      <c r="P100" s="280"/>
      <c r="Q100" s="280"/>
      <c r="R100" s="280"/>
      <c r="S100" s="280"/>
      <c r="T100" s="280"/>
      <c r="U100" s="280"/>
      <c r="V100" s="280"/>
      <c r="W100" s="280"/>
      <c r="X100" s="280"/>
      <c r="Y100" s="280"/>
      <c r="Z100" s="280"/>
      <c r="AA100" s="280"/>
      <c r="AB100" s="280"/>
      <c r="AC100" s="280"/>
      <c r="AD100" s="280"/>
      <c r="AE100" s="280"/>
      <c r="AF100" s="280"/>
      <c r="AG100" s="280"/>
      <c r="AH100" s="280"/>
      <c r="AI100" s="280"/>
      <c r="AJ100" s="280"/>
      <c r="AK100" s="280"/>
    </row>
    <row r="101" spans="1:37" x14ac:dyDescent="0.2">
      <c r="A101" s="5"/>
      <c r="B101" s="212"/>
      <c r="E101" s="266"/>
      <c r="F101" s="276"/>
      <c r="G101" s="276"/>
      <c r="H101" s="276"/>
      <c r="I101" s="276"/>
      <c r="J101" s="276"/>
      <c r="K101" s="276"/>
      <c r="L101" s="276"/>
      <c r="M101" s="276"/>
      <c r="N101" s="276"/>
      <c r="O101" s="276"/>
      <c r="P101" s="276"/>
      <c r="Q101" s="276"/>
      <c r="R101" s="276"/>
      <c r="S101" s="276"/>
      <c r="T101" s="276"/>
      <c r="U101" s="276"/>
      <c r="V101" s="276"/>
      <c r="W101" s="276"/>
      <c r="X101" s="276"/>
      <c r="Y101" s="276"/>
      <c r="Z101" s="276"/>
      <c r="AA101" s="276"/>
      <c r="AB101" s="276"/>
      <c r="AC101" s="276"/>
      <c r="AD101" s="276"/>
      <c r="AE101" s="276"/>
      <c r="AF101" s="276"/>
      <c r="AG101" s="276"/>
      <c r="AH101" s="276"/>
      <c r="AI101" s="276"/>
      <c r="AJ101" s="276"/>
      <c r="AK101" s="276"/>
    </row>
    <row r="102" spans="1:37" ht="25.5" x14ac:dyDescent="0.2">
      <c r="A102" s="5"/>
      <c r="B102" s="211" t="s">
        <v>726</v>
      </c>
      <c r="E102" s="266"/>
      <c r="F102" s="276"/>
      <c r="G102" s="276"/>
      <c r="H102" s="276"/>
      <c r="I102" s="276"/>
      <c r="J102" s="276"/>
      <c r="K102" s="276"/>
      <c r="L102" s="276"/>
      <c r="M102" s="276"/>
      <c r="N102" s="276"/>
      <c r="O102" s="276"/>
      <c r="P102" s="276"/>
      <c r="Q102" s="276"/>
      <c r="R102" s="276"/>
      <c r="S102" s="276"/>
      <c r="T102" s="276"/>
      <c r="U102" s="276"/>
      <c r="V102" s="276"/>
      <c r="W102" s="276"/>
      <c r="X102" s="276"/>
      <c r="Y102" s="276"/>
      <c r="Z102" s="276"/>
      <c r="AA102" s="276"/>
      <c r="AB102" s="276"/>
      <c r="AC102" s="276"/>
      <c r="AD102" s="276"/>
      <c r="AE102" s="276"/>
      <c r="AF102" s="276"/>
      <c r="AG102" s="276"/>
      <c r="AH102" s="276"/>
      <c r="AI102" s="276"/>
      <c r="AJ102" s="276"/>
      <c r="AK102" s="276"/>
    </row>
    <row r="103" spans="1:37" ht="25.5" x14ac:dyDescent="0.2">
      <c r="A103" s="198">
        <v>76</v>
      </c>
      <c r="B103" s="202" t="s">
        <v>727</v>
      </c>
      <c r="C103" s="217"/>
      <c r="D103" s="217"/>
      <c r="E103" s="267"/>
      <c r="F103" s="277"/>
      <c r="G103" s="277"/>
      <c r="H103" s="277"/>
      <c r="I103" s="277"/>
      <c r="J103" s="277"/>
      <c r="K103" s="277"/>
      <c r="L103" s="277"/>
      <c r="M103" s="277"/>
      <c r="N103" s="277"/>
      <c r="O103" s="277"/>
      <c r="P103" s="277"/>
      <c r="Q103" s="277"/>
      <c r="R103" s="277"/>
      <c r="S103" s="277"/>
      <c r="T103" s="277"/>
      <c r="U103" s="277"/>
      <c r="V103" s="277"/>
      <c r="W103" s="277"/>
      <c r="X103" s="277"/>
      <c r="Y103" s="277"/>
      <c r="Z103" s="277"/>
      <c r="AA103" s="277"/>
      <c r="AB103" s="277"/>
      <c r="AC103" s="277"/>
      <c r="AD103" s="277"/>
      <c r="AE103" s="277"/>
      <c r="AF103" s="277"/>
      <c r="AG103" s="277"/>
      <c r="AH103" s="277"/>
      <c r="AI103" s="277"/>
      <c r="AJ103" s="277"/>
      <c r="AK103" s="277"/>
    </row>
    <row r="104" spans="1:37" x14ac:dyDescent="0.2">
      <c r="A104" s="198">
        <v>77</v>
      </c>
      <c r="B104" s="202" t="s">
        <v>631</v>
      </c>
      <c r="C104" s="217"/>
      <c r="D104" s="217"/>
      <c r="E104" s="267"/>
      <c r="F104" s="277"/>
      <c r="G104" s="277"/>
      <c r="H104" s="277"/>
      <c r="I104" s="277"/>
      <c r="J104" s="277"/>
      <c r="K104" s="277"/>
      <c r="L104" s="277"/>
      <c r="M104" s="277"/>
      <c r="N104" s="277"/>
      <c r="O104" s="277"/>
      <c r="P104" s="277"/>
      <c r="Q104" s="277"/>
      <c r="R104" s="277"/>
      <c r="S104" s="277"/>
      <c r="T104" s="277"/>
      <c r="U104" s="277"/>
      <c r="V104" s="277"/>
      <c r="W104" s="277"/>
      <c r="X104" s="277"/>
      <c r="Y104" s="277"/>
      <c r="Z104" s="277"/>
      <c r="AA104" s="277"/>
      <c r="AB104" s="277"/>
      <c r="AC104" s="277"/>
      <c r="AD104" s="277"/>
      <c r="AE104" s="277"/>
      <c r="AF104" s="277"/>
      <c r="AG104" s="277"/>
      <c r="AH104" s="277"/>
      <c r="AI104" s="277"/>
      <c r="AJ104" s="277"/>
      <c r="AK104" s="277"/>
    </row>
    <row r="105" spans="1:37" ht="25.5" x14ac:dyDescent="0.2">
      <c r="A105" s="198">
        <v>78</v>
      </c>
      <c r="B105" s="202" t="s">
        <v>728</v>
      </c>
      <c r="C105" s="217"/>
      <c r="D105" s="217"/>
      <c r="E105" s="267"/>
      <c r="F105" s="277"/>
      <c r="G105" s="277"/>
      <c r="H105" s="277"/>
      <c r="I105" s="277"/>
      <c r="J105" s="277"/>
      <c r="K105" s="277"/>
      <c r="L105" s="277"/>
      <c r="M105" s="277"/>
      <c r="N105" s="277"/>
      <c r="O105" s="277"/>
      <c r="P105" s="277"/>
      <c r="Q105" s="277"/>
      <c r="R105" s="277"/>
      <c r="S105" s="277"/>
      <c r="T105" s="277"/>
      <c r="U105" s="277"/>
      <c r="V105" s="277"/>
      <c r="W105" s="277"/>
      <c r="X105" s="277"/>
      <c r="Y105" s="277"/>
      <c r="Z105" s="277"/>
      <c r="AA105" s="277"/>
      <c r="AB105" s="277"/>
      <c r="AC105" s="277"/>
      <c r="AD105" s="277"/>
      <c r="AE105" s="277"/>
      <c r="AF105" s="277"/>
      <c r="AG105" s="277"/>
      <c r="AH105" s="277"/>
      <c r="AI105" s="277"/>
      <c r="AJ105" s="277"/>
      <c r="AK105" s="277"/>
    </row>
    <row r="106" spans="1:37" x14ac:dyDescent="0.2">
      <c r="A106" s="198">
        <v>79</v>
      </c>
      <c r="B106" s="202" t="s">
        <v>729</v>
      </c>
      <c r="C106" s="217"/>
      <c r="D106" s="217"/>
      <c r="E106" s="267"/>
      <c r="F106" s="277"/>
      <c r="G106" s="277"/>
      <c r="H106" s="277"/>
      <c r="I106" s="277"/>
      <c r="J106" s="277"/>
      <c r="K106" s="277"/>
      <c r="L106" s="277"/>
      <c r="M106" s="277"/>
      <c r="N106" s="277"/>
      <c r="O106" s="277"/>
      <c r="P106" s="277"/>
      <c r="Q106" s="277"/>
      <c r="R106" s="277"/>
      <c r="S106" s="277"/>
      <c r="T106" s="277"/>
      <c r="U106" s="277"/>
      <c r="V106" s="277"/>
      <c r="W106" s="277"/>
      <c r="X106" s="277"/>
      <c r="Y106" s="277"/>
      <c r="Z106" s="277"/>
      <c r="AA106" s="277"/>
      <c r="AB106" s="277"/>
      <c r="AC106" s="277"/>
      <c r="AD106" s="277"/>
      <c r="AE106" s="277"/>
      <c r="AF106" s="277"/>
      <c r="AG106" s="277"/>
      <c r="AH106" s="277"/>
      <c r="AI106" s="277"/>
      <c r="AJ106" s="277"/>
      <c r="AK106" s="277"/>
    </row>
    <row r="107" spans="1:37" x14ac:dyDescent="0.2">
      <c r="A107" s="198">
        <v>80</v>
      </c>
      <c r="B107" s="202" t="s">
        <v>630</v>
      </c>
      <c r="C107" s="217"/>
      <c r="D107" s="217"/>
      <c r="E107" s="267"/>
      <c r="F107" s="277"/>
      <c r="G107" s="277"/>
      <c r="H107" s="277"/>
      <c r="I107" s="277"/>
      <c r="J107" s="277"/>
      <c r="K107" s="277"/>
      <c r="L107" s="277"/>
      <c r="M107" s="277"/>
      <c r="N107" s="277"/>
      <c r="O107" s="277"/>
      <c r="P107" s="277"/>
      <c r="Q107" s="277"/>
      <c r="R107" s="277"/>
      <c r="S107" s="277"/>
      <c r="T107" s="277"/>
      <c r="U107" s="277"/>
      <c r="V107" s="277"/>
      <c r="W107" s="277"/>
      <c r="X107" s="277"/>
      <c r="Y107" s="277"/>
      <c r="Z107" s="277"/>
      <c r="AA107" s="277"/>
      <c r="AB107" s="277"/>
      <c r="AC107" s="277"/>
      <c r="AD107" s="277"/>
      <c r="AE107" s="277"/>
      <c r="AF107" s="277"/>
      <c r="AG107" s="277"/>
      <c r="AH107" s="277"/>
      <c r="AI107" s="277"/>
      <c r="AJ107" s="277"/>
      <c r="AK107" s="277"/>
    </row>
    <row r="108" spans="1:37" x14ac:dyDescent="0.2">
      <c r="B108" s="155"/>
      <c r="E108" s="266"/>
    </row>
  </sheetData>
  <mergeCells count="3">
    <mergeCell ref="A3:E3"/>
    <mergeCell ref="A4:E4"/>
    <mergeCell ref="A2:E2"/>
  </mergeCells>
  <hyperlinks>
    <hyperlink ref="C7" location="ITA1.2!A1" display="ITA1.2" xr:uid="{00000000-0004-0000-0700-000000000000}"/>
    <hyperlink ref="C13:C15" location="ITA1.2!A1" display="ITA1.2" xr:uid="{00000000-0004-0000-0700-000001000000}"/>
    <hyperlink ref="C41" location="ITA1.2!A1" display="ITA1.2" xr:uid="{00000000-0004-0000-0700-000002000000}"/>
    <hyperlink ref="C42:C44" location="ITA1.2!A1" display="ITA1.2" xr:uid="{00000000-0004-0000-0700-000003000000}"/>
    <hyperlink ref="C46" location="ITA1.2!A1" display="ITA1.2" xr:uid="{00000000-0004-0000-0700-000004000000}"/>
    <hyperlink ref="C48" location="ITA1.2!A1" display="ITA1.2" xr:uid="{00000000-0004-0000-0700-000005000000}"/>
    <hyperlink ref="C54:C56" location="ITA1.2!A1" display="ITA1.2" xr:uid="{00000000-0004-0000-0700-000006000000}"/>
    <hyperlink ref="C82:C84" location="ITA1.2!A1" display="ITA1.2" xr:uid="{00000000-0004-0000-0700-000007000000}"/>
    <hyperlink ref="C86" location="ITA1.2!A1" display="ITA1.2" xr:uid="{00000000-0004-0000-0700-000008000000}"/>
    <hyperlink ref="C89" location="ITA1.2!A1" display="ITA1.2" xr:uid="{00000000-0004-0000-0700-000009000000}"/>
    <hyperlink ref="C91" location="ITA1.2!A1" display="ITA1.2" xr:uid="{00000000-0004-0000-0700-00000A000000}"/>
    <hyperlink ref="C8" location="ITA4.2!A1" display="ITA4.2" xr:uid="{00000000-0004-0000-0700-00000B000000}"/>
    <hyperlink ref="C29" location="ITA4.2!A1" display="ITA4.2" xr:uid="{00000000-0004-0000-0700-00000C000000}"/>
    <hyperlink ref="C49" location="ITA4.2!A1" display="ITA4.2" xr:uid="{00000000-0004-0000-0700-00000D000000}"/>
    <hyperlink ref="C70" location="ITA4.2!A1" display="ITA4.2" xr:uid="{00000000-0004-0000-0700-00000E000000}"/>
    <hyperlink ref="C24" location="IS2.1!A1" display="IS2.1" xr:uid="{00000000-0004-0000-0700-00000F000000}"/>
    <hyperlink ref="C27" location="IS2.1!A1" display="IS2.1" xr:uid="{00000000-0004-0000-0700-000010000000}"/>
    <hyperlink ref="C65" location="IS2.1!A1" display="IS2.1" xr:uid="{00000000-0004-0000-0700-000011000000}"/>
    <hyperlink ref="C68" location="IS2.1!A1" display="IS2.1" xr:uid="{00000000-0004-0000-0700-000012000000}"/>
    <hyperlink ref="C21" location="IS2.1!A1" display="IS2.1" xr:uid="{00000000-0004-0000-0700-000013000000}"/>
    <hyperlink ref="C62" location="IS2.1!A1" display="IS2.1" xr:uid="{00000000-0004-0000-0700-000014000000}"/>
  </hyperlinks>
  <pageMargins left="0.75" right="0.75" top="1" bottom="1" header="0.5" footer="0.5"/>
  <pageSetup paperSize="5" scale="44" fitToHeight="0" orientation="landscape" horizontalDpi="4294967295" verticalDpi="4294967295" r:id="rId1"/>
  <headerFooter alignWithMargins="0"/>
  <rowBreaks count="1" manualBreakCount="1">
    <brk id="41" max="22" man="1"/>
  </rowBreaks>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121"/>
  <sheetViews>
    <sheetView zoomScale="145" zoomScaleNormal="145" workbookViewId="0">
      <pane xSplit="2" ySplit="5" topLeftCell="C6" activePane="bottomRight" state="frozen"/>
      <selection pane="topRight" activeCell="C1" sqref="C1"/>
      <selection pane="bottomLeft" activeCell="A6" sqref="A6"/>
      <selection pane="bottomRight" activeCell="E7" sqref="E7"/>
    </sheetView>
  </sheetViews>
  <sheetFormatPr defaultRowHeight="13.15" customHeight="1" x14ac:dyDescent="0.2"/>
  <cols>
    <col min="1" max="1" width="9.140625" style="23" customWidth="1"/>
    <col min="2" max="2" width="61.7109375" style="23" customWidth="1"/>
    <col min="3" max="3" width="9.140625" customWidth="1"/>
  </cols>
  <sheetData>
    <row r="1" spans="1:15" ht="16.899999999999999" customHeight="1" x14ac:dyDescent="0.25">
      <c r="A1" s="236" t="s">
        <v>738</v>
      </c>
    </row>
    <row r="2" spans="1:15" ht="13.15" customHeight="1" x14ac:dyDescent="0.2">
      <c r="A2" s="300" t="s">
        <v>1</v>
      </c>
      <c r="B2" s="300"/>
      <c r="C2" s="181"/>
      <c r="D2" s="181"/>
      <c r="E2" s="181"/>
      <c r="F2" s="181"/>
      <c r="G2" s="181"/>
      <c r="H2" s="181"/>
      <c r="I2" s="181"/>
    </row>
    <row r="3" spans="1:15" ht="18" customHeight="1" x14ac:dyDescent="0.2">
      <c r="A3" s="299" t="s">
        <v>742</v>
      </c>
      <c r="B3" s="299"/>
      <c r="C3" s="262">
        <f t="shared" ref="C3" ca="1" si="0">IF(OR(YEAR(TODAY())-C5&gt;2,  AND(YEAR(TODAY())-C5=2, MONTH(TODAY())&gt;11)), 1, 0)</f>
        <v>1</v>
      </c>
      <c r="D3" s="262">
        <f t="shared" ref="D3:N3" ca="1" si="1">IF(OR(YEAR(TODAY())-D5&gt;2,  AND(YEAR(TODAY())-D5=2, MONTH(TODAY())&gt;11)), 1, 0)</f>
        <v>0</v>
      </c>
      <c r="E3" s="262">
        <f t="shared" ca="1" si="1"/>
        <v>0</v>
      </c>
      <c r="F3" s="262">
        <f t="shared" ca="1" si="1"/>
        <v>0</v>
      </c>
      <c r="G3" s="262">
        <f t="shared" ca="1" si="1"/>
        <v>0</v>
      </c>
      <c r="H3" s="262">
        <f t="shared" ca="1" si="1"/>
        <v>0</v>
      </c>
      <c r="I3" s="262">
        <f t="shared" ca="1" si="1"/>
        <v>0</v>
      </c>
      <c r="J3" s="262">
        <f t="shared" ca="1" si="1"/>
        <v>0</v>
      </c>
      <c r="K3" s="262">
        <f t="shared" ca="1" si="1"/>
        <v>0</v>
      </c>
      <c r="L3" s="262">
        <f t="shared" ca="1" si="1"/>
        <v>0</v>
      </c>
      <c r="M3" s="262">
        <f t="shared" ca="1" si="1"/>
        <v>0</v>
      </c>
      <c r="N3" s="262">
        <f t="shared" ca="1" si="1"/>
        <v>0</v>
      </c>
      <c r="O3" s="262" t="s">
        <v>744</v>
      </c>
    </row>
    <row r="4" spans="1:15" ht="13.15" customHeight="1" x14ac:dyDescent="0.2">
      <c r="A4" s="301"/>
      <c r="B4" s="301"/>
      <c r="C4" s="262">
        <f ca="1">IF(OR(YEAR(TODAY())-C5&gt;1,  AND(YEAR(TODAY())-C5=1, MONTH(TODAY())&gt;7)), 1, 0)</f>
        <v>1</v>
      </c>
      <c r="D4" s="262">
        <f ca="1">IF(OR(YEAR(TODAY())-D5&gt;1,  AND(YEAR(TODAY())-D5=1, MONTH(TODAY())&gt;7)), 1, 0)</f>
        <v>1</v>
      </c>
      <c r="E4" s="262">
        <f ca="1">IF(OR(YEAR(TODAY())-E5&gt;1,  AND(YEAR(TODAY())-E5=1, MONTH(TODAY())&gt;6)), 1, 0)</f>
        <v>1</v>
      </c>
      <c r="F4" s="262">
        <f t="shared" ref="F4:N4" ca="1" si="2">IF(OR(YEAR(TODAY())-F5&gt;1,  AND(YEAR(TODAY())-F5=1, MONTH(TODAY())&gt;6)), 1, 0)</f>
        <v>0</v>
      </c>
      <c r="G4" s="262">
        <f t="shared" ca="1" si="2"/>
        <v>0</v>
      </c>
      <c r="H4" s="262">
        <f t="shared" ca="1" si="2"/>
        <v>0</v>
      </c>
      <c r="I4" s="262">
        <f t="shared" ca="1" si="2"/>
        <v>0</v>
      </c>
      <c r="J4" s="262">
        <f t="shared" ca="1" si="2"/>
        <v>0</v>
      </c>
      <c r="K4" s="262">
        <f t="shared" ca="1" si="2"/>
        <v>0</v>
      </c>
      <c r="L4" s="262">
        <f t="shared" ca="1" si="2"/>
        <v>0</v>
      </c>
      <c r="M4" s="262">
        <f t="shared" ca="1" si="2"/>
        <v>0</v>
      </c>
      <c r="N4" s="262">
        <f t="shared" ca="1" si="2"/>
        <v>0</v>
      </c>
      <c r="O4" s="262" t="s">
        <v>745</v>
      </c>
    </row>
    <row r="5" spans="1:15" s="186" customFormat="1" ht="24.6" customHeight="1" x14ac:dyDescent="0.2">
      <c r="A5" s="241" t="s">
        <v>739</v>
      </c>
      <c r="B5" s="17" t="s">
        <v>735</v>
      </c>
      <c r="C5" s="17">
        <v>2019</v>
      </c>
      <c r="D5" s="17">
        <v>2020</v>
      </c>
      <c r="E5" s="17">
        <v>2021</v>
      </c>
      <c r="F5" s="17">
        <v>2022</v>
      </c>
      <c r="G5" s="17">
        <v>2023</v>
      </c>
      <c r="H5" s="17">
        <v>2024</v>
      </c>
      <c r="I5" s="17">
        <v>2025</v>
      </c>
      <c r="J5" s="17">
        <v>2026</v>
      </c>
      <c r="K5" s="17">
        <v>2027</v>
      </c>
      <c r="L5" s="17">
        <v>2028</v>
      </c>
      <c r="M5" s="17">
        <v>2029</v>
      </c>
      <c r="N5" s="17">
        <v>2030</v>
      </c>
    </row>
    <row r="6" spans="1:15" ht="13.15" customHeight="1" x14ac:dyDescent="0.2">
      <c r="A6" s="5"/>
      <c r="B6" s="3"/>
      <c r="C6" s="3"/>
      <c r="D6" s="3"/>
      <c r="E6" s="3"/>
      <c r="F6" s="3"/>
      <c r="G6" s="3"/>
      <c r="H6" s="3"/>
      <c r="I6" s="3"/>
      <c r="J6" s="3"/>
      <c r="K6" s="3"/>
      <c r="L6" s="3"/>
      <c r="M6" s="3"/>
      <c r="N6" s="3"/>
    </row>
    <row r="7" spans="1:15" ht="13.15" customHeight="1" x14ac:dyDescent="0.2">
      <c r="A7" s="5">
        <v>1</v>
      </c>
      <c r="B7" s="33" t="s">
        <v>689</v>
      </c>
      <c r="C7" s="51">
        <f ca="1">IF(C$4=1, ROUND(GetItaISData!Z$7/1000, 3), "")</f>
        <v>3812.4580000000001</v>
      </c>
      <c r="D7" s="51">
        <f ca="1">IF(D$4=1, ROUND(GetItaISData!AA$7/1000, 3), "")</f>
        <v>3258.6419999999998</v>
      </c>
      <c r="E7" s="51">
        <f ca="1">IF(E$4=1, ROUND(GetItaISData!AB$7/1000, 3), "")</f>
        <v>0</v>
      </c>
      <c r="F7" s="51" t="str">
        <f ca="1">IF(F$4=1, ROUND(GetItaISData!AC$7/1000, 3), "")</f>
        <v/>
      </c>
      <c r="G7" s="51" t="str">
        <f ca="1">IF(G$4=1, ROUND(GetItaISData!AD$7/1000, 3), "")</f>
        <v/>
      </c>
      <c r="H7" s="51" t="str">
        <f ca="1">IF(H$4=1, ROUND(GetItaISData!AE$7/1000, 3), "")</f>
        <v/>
      </c>
      <c r="I7" s="51" t="str">
        <f ca="1">IF(I$4=1, ROUND(GetItaISData!AF$7/1000, 3), "")</f>
        <v/>
      </c>
      <c r="J7" s="51" t="str">
        <f ca="1">IF(J$4=1, ROUND(GetItaISData!AG$7/1000, 3), "")</f>
        <v/>
      </c>
      <c r="K7" s="51" t="str">
        <f ca="1">IF(K$4=1, ROUND(GetItaISData!AH$7/1000, 3), "")</f>
        <v/>
      </c>
      <c r="L7" s="51" t="str">
        <f ca="1">IF(L$4=1, ROUND(GetItaISData!AI$7/1000, 3), "")</f>
        <v/>
      </c>
      <c r="M7" s="51" t="str">
        <f ca="1">IF(M$4=1, ROUND(GetItaISData!AJ$7/1000, 3), "")</f>
        <v/>
      </c>
      <c r="N7" s="51" t="str">
        <f ca="1">IF(N$4=1, ROUND(GetItaISData!AK$7/1000, 3), "")</f>
        <v/>
      </c>
    </row>
    <row r="8" spans="1:15" ht="13.15" customHeight="1" x14ac:dyDescent="0.2">
      <c r="A8" s="5">
        <v>2</v>
      </c>
      <c r="B8" s="3" t="s">
        <v>690</v>
      </c>
      <c r="C8" s="14">
        <f ca="1">IF(C$4=1, ROUND(GetItaISData!Z$8/1000, 3), "")</f>
        <v>19.989000000000001</v>
      </c>
      <c r="D8" s="14">
        <f ca="1">IF(D$4=1, ROUND(GetItaISData!AA$8/1000, 3), "")</f>
        <v>13.817</v>
      </c>
      <c r="E8" s="14">
        <f ca="1">IF(E$4=1, ROUND(GetItaISData!AB$8/1000, 3), "")</f>
        <v>0</v>
      </c>
      <c r="F8" s="14" t="str">
        <f ca="1">IF(F$4=1, ROUND(GetItaISData!AC$8/1000, 3), "")</f>
        <v/>
      </c>
      <c r="G8" s="14" t="str">
        <f ca="1">IF(G$4=1, ROUND(GetItaISData!AD$8/1000, 3), "")</f>
        <v/>
      </c>
      <c r="H8" s="14" t="str">
        <f ca="1">IF(H$4=1, ROUND(GetItaISData!AE$8/1000, 3), "")</f>
        <v/>
      </c>
      <c r="I8" s="14" t="str">
        <f ca="1">IF(I$4=1, ROUND(GetItaISData!AF$8/1000, 3), "")</f>
        <v/>
      </c>
      <c r="J8" s="14" t="str">
        <f ca="1">IF(J$4=1, ROUND(GetItaISData!AG$8/1000, 3), "")</f>
        <v/>
      </c>
      <c r="K8" s="14" t="str">
        <f ca="1">IF(K$4=1, ROUND(GetItaISData!AH$8/1000, 3), "")</f>
        <v/>
      </c>
      <c r="L8" s="14" t="str">
        <f ca="1">IF(L$4=1, ROUND(GetItaISData!AI$8/1000, 3), "")</f>
        <v/>
      </c>
      <c r="M8" s="14" t="str">
        <f ca="1">IF(M$4=1, ROUND(GetItaISData!AJ$8/1000, 3), "")</f>
        <v/>
      </c>
      <c r="N8" s="14" t="str">
        <f ca="1">IF(N$4=1, ROUND(GetItaISData!AK$8/1000, 3), "")</f>
        <v/>
      </c>
    </row>
    <row r="9" spans="1:15" ht="13.15" customHeight="1" x14ac:dyDescent="0.2">
      <c r="A9" s="5">
        <v>3</v>
      </c>
      <c r="B9" s="33" t="s">
        <v>644</v>
      </c>
      <c r="C9" s="14">
        <f ca="1">IF(C$4=1, C7-C8, "")</f>
        <v>3792.4690000000001</v>
      </c>
      <c r="D9" s="14">
        <f ca="1">IF(D$4=1, D7-D8, "")</f>
        <v>3244.8249999999998</v>
      </c>
      <c r="E9" s="14">
        <f ca="1">IF(E$4=1, E7-E8, "")</f>
        <v>0</v>
      </c>
      <c r="F9" s="14" t="str">
        <f t="shared" ref="F9:N9" ca="1" si="3">IF(F$4=1, F7-F8, "")</f>
        <v/>
      </c>
      <c r="G9" s="14" t="str">
        <f t="shared" ca="1" si="3"/>
        <v/>
      </c>
      <c r="H9" s="14" t="str">
        <f t="shared" ca="1" si="3"/>
        <v/>
      </c>
      <c r="I9" s="14" t="str">
        <f t="shared" ca="1" si="3"/>
        <v/>
      </c>
      <c r="J9" s="14" t="str">
        <f t="shared" ca="1" si="3"/>
        <v/>
      </c>
      <c r="K9" s="14" t="str">
        <f t="shared" ca="1" si="3"/>
        <v/>
      </c>
      <c r="L9" s="14" t="str">
        <f t="shared" ca="1" si="3"/>
        <v/>
      </c>
      <c r="M9" s="14" t="str">
        <f t="shared" ca="1" si="3"/>
        <v/>
      </c>
      <c r="N9" s="14" t="str">
        <f t="shared" ca="1" si="3"/>
        <v/>
      </c>
    </row>
    <row r="10" spans="1:15" ht="13.15" customHeight="1" x14ac:dyDescent="0.2">
      <c r="A10" s="5"/>
      <c r="B10" s="3"/>
      <c r="C10" s="14"/>
      <c r="D10" s="14"/>
      <c r="E10" s="14"/>
      <c r="F10" s="14"/>
      <c r="G10" s="14"/>
      <c r="H10" s="14"/>
      <c r="I10" s="14"/>
      <c r="J10" s="14"/>
      <c r="K10" s="14"/>
      <c r="L10" s="14"/>
      <c r="M10" s="14"/>
      <c r="N10" s="14"/>
    </row>
    <row r="11" spans="1:15" ht="13.15" customHeight="1" x14ac:dyDescent="0.2">
      <c r="A11" s="5">
        <v>4</v>
      </c>
      <c r="B11" s="33" t="s">
        <v>691</v>
      </c>
      <c r="C11" s="14">
        <f ca="1">IF(C$4=1, C13+C29, "")</f>
        <v>3077.4800000000005</v>
      </c>
      <c r="D11" s="14">
        <f ca="1">IF(D$4=1, D13+D29, "")</f>
        <v>2616.3469999999998</v>
      </c>
      <c r="E11" s="14">
        <f ca="1">IF(E$4=1, E13+E29, "")</f>
        <v>0</v>
      </c>
      <c r="F11" s="14" t="str">
        <f t="shared" ref="F11:N11" ca="1" si="4">IF(F$4=1, F13+F29, "")</f>
        <v/>
      </c>
      <c r="G11" s="14" t="str">
        <f t="shared" ca="1" si="4"/>
        <v/>
      </c>
      <c r="H11" s="14" t="str">
        <f t="shared" ca="1" si="4"/>
        <v/>
      </c>
      <c r="I11" s="14" t="str">
        <f t="shared" ca="1" si="4"/>
        <v/>
      </c>
      <c r="J11" s="14" t="str">
        <f t="shared" ca="1" si="4"/>
        <v/>
      </c>
      <c r="K11" s="14" t="str">
        <f t="shared" ca="1" si="4"/>
        <v/>
      </c>
      <c r="L11" s="14" t="str">
        <f t="shared" ca="1" si="4"/>
        <v/>
      </c>
      <c r="M11" s="14" t="str">
        <f t="shared" ca="1" si="4"/>
        <v/>
      </c>
      <c r="N11" s="14" t="str">
        <f t="shared" ca="1" si="4"/>
        <v/>
      </c>
    </row>
    <row r="12" spans="1:15" ht="13.15" customHeight="1" x14ac:dyDescent="0.2">
      <c r="A12" s="5"/>
      <c r="B12" s="3"/>
      <c r="C12" s="14"/>
      <c r="D12" s="14"/>
      <c r="E12" s="14"/>
      <c r="F12" s="14"/>
      <c r="G12" s="14"/>
      <c r="H12" s="14"/>
      <c r="I12" s="14"/>
      <c r="J12" s="14"/>
      <c r="K12" s="14"/>
      <c r="L12" s="14"/>
      <c r="M12" s="14"/>
      <c r="N12" s="14"/>
    </row>
    <row r="13" spans="1:15" ht="13.15" customHeight="1" x14ac:dyDescent="0.2">
      <c r="A13" s="5">
        <v>5</v>
      </c>
      <c r="B13" s="33" t="s">
        <v>692</v>
      </c>
      <c r="C13" s="14">
        <f ca="1">IF(C$4=1, ROUND(GetItaISData!Z$13/1000, 3), "")</f>
        <v>2528.3670000000002</v>
      </c>
      <c r="D13" s="14">
        <f ca="1">IF(D$4=1, ROUND(GetItaISData!AA$13/1000, 3), "")</f>
        <v>2134.4409999999998</v>
      </c>
      <c r="E13" s="14">
        <f ca="1">IF(E$4=1, ROUND(GetItaISData!AB$13/1000, 3), "")</f>
        <v>0</v>
      </c>
      <c r="F13" s="14" t="str">
        <f ca="1">IF(F$4=1, ROUND(GetItaISData!AC$13/1000, 3), "")</f>
        <v/>
      </c>
      <c r="G13" s="14" t="str">
        <f ca="1">IF(G$4=1, ROUND(GetItaISData!AD$13/1000, 3), "")</f>
        <v/>
      </c>
      <c r="H13" s="14" t="str">
        <f ca="1">IF(H$4=1, ROUND(GetItaISData!AE$13/1000, 3), "")</f>
        <v/>
      </c>
      <c r="I13" s="14" t="str">
        <f ca="1">IF(I$4=1, ROUND(GetItaISData!AF$13/1000, 3), "")</f>
        <v/>
      </c>
      <c r="J13" s="14" t="str">
        <f ca="1">IF(J$4=1, ROUND(GetItaISData!AG$13/1000, 3), "")</f>
        <v/>
      </c>
      <c r="K13" s="14" t="str">
        <f ca="1">IF(K$4=1, ROUND(GetItaISData!AH$13/1000, 3), "")</f>
        <v/>
      </c>
      <c r="L13" s="14" t="str">
        <f ca="1">IF(L$4=1, ROUND(GetItaISData!AI$13/1000, 3), "")</f>
        <v/>
      </c>
      <c r="M13" s="14" t="str">
        <f ca="1">IF(M$4=1, ROUND(GetItaISData!AJ$13/1000, 3), "")</f>
        <v/>
      </c>
      <c r="N13" s="14" t="str">
        <f ca="1">IF(N$4=1, ROUND(GetItaISData!AK$13/1000, 3), "")</f>
        <v/>
      </c>
    </row>
    <row r="14" spans="1:15" ht="13.15" customHeight="1" x14ac:dyDescent="0.2">
      <c r="A14" s="5">
        <v>6</v>
      </c>
      <c r="B14" s="34" t="s">
        <v>693</v>
      </c>
      <c r="C14" s="14">
        <f ca="1">IF(C$4=1, ROUND(GetItaISData!Z$14/1000, 3), "")</f>
        <v>1652.0719999999999</v>
      </c>
      <c r="D14" s="14">
        <f ca="1">IF(D$4=1, ROUND(GetItaISData!AA$14/1000, 3), "")</f>
        <v>1428.798</v>
      </c>
      <c r="E14" s="14">
        <f ca="1">IF(E$4=1, ROUND(GetItaISData!AB$14/1000, 3), "")</f>
        <v>0</v>
      </c>
      <c r="F14" s="14" t="str">
        <f ca="1">IF(F$4=1, ROUND(GetItaISData!AC$14/1000, 3), "")</f>
        <v/>
      </c>
      <c r="G14" s="14" t="str">
        <f ca="1">IF(G$4=1, ROUND(GetItaISData!AD$14/1000, 3), "")</f>
        <v/>
      </c>
      <c r="H14" s="14" t="str">
        <f ca="1">IF(H$4=1, ROUND(GetItaISData!AE$14/1000, 3), "")</f>
        <v/>
      </c>
      <c r="I14" s="14" t="str">
        <f ca="1">IF(I$4=1, ROUND(GetItaISData!AF$14/1000, 3), "")</f>
        <v/>
      </c>
      <c r="J14" s="14" t="str">
        <f ca="1">IF(J$4=1, ROUND(GetItaISData!AG$14/1000, 3), "")</f>
        <v/>
      </c>
      <c r="K14" s="14" t="str">
        <f ca="1">IF(K$4=1, ROUND(GetItaISData!AH$14/1000, 3), "")</f>
        <v/>
      </c>
      <c r="L14" s="14" t="str">
        <f ca="1">IF(L$4=1, ROUND(GetItaISData!AI$14/1000, 3), "")</f>
        <v/>
      </c>
      <c r="M14" s="14" t="str">
        <f ca="1">IF(M$4=1, ROUND(GetItaISData!AJ$14/1000, 3), "")</f>
        <v/>
      </c>
      <c r="N14" s="14" t="str">
        <f ca="1">IF(N$4=1, ROUND(GetItaISData!AK$14/1000, 3), "")</f>
        <v/>
      </c>
    </row>
    <row r="15" spans="1:15" ht="13.15" customHeight="1" x14ac:dyDescent="0.2">
      <c r="A15" s="5">
        <v>7</v>
      </c>
      <c r="B15" s="23" t="s">
        <v>694</v>
      </c>
      <c r="C15" s="14">
        <f ca="1">IF(C$4=1, ROUND(GetItaISData!Z$15/1000, 3), "")</f>
        <v>876.29499999999996</v>
      </c>
      <c r="D15" s="14">
        <f ca="1">IF(D$4=1, ROUND(GetItaISData!AA$15/1000, 3), "")</f>
        <v>705.64300000000003</v>
      </c>
      <c r="E15" s="14">
        <f ca="1">IF(E$4=1, ROUND(GetItaISData!AB$15/1000, 3), "")</f>
        <v>0</v>
      </c>
      <c r="F15" s="14" t="str">
        <f ca="1">IF(F$4=1, ROUND(GetItaISData!AC$15/1000, 3), "")</f>
        <v/>
      </c>
      <c r="G15" s="14" t="str">
        <f ca="1">IF(G$4=1, ROUND(GetItaISData!AD$15/1000, 3), "")</f>
        <v/>
      </c>
      <c r="H15" s="14" t="str">
        <f ca="1">IF(H$4=1, ROUND(GetItaISData!AE$15/1000, 3), "")</f>
        <v/>
      </c>
      <c r="I15" s="14" t="str">
        <f ca="1">IF(I$4=1, ROUND(GetItaISData!AF$15/1000, 3), "")</f>
        <v/>
      </c>
      <c r="J15" s="14" t="str">
        <f ca="1">IF(J$4=1, ROUND(GetItaISData!AG$15/1000, 3), "")</f>
        <v/>
      </c>
      <c r="K15" s="14" t="str">
        <f ca="1">IF(K$4=1, ROUND(GetItaISData!AH$15/1000, 3), "")</f>
        <v/>
      </c>
      <c r="L15" s="14" t="str">
        <f ca="1">IF(L$4=1, ROUND(GetItaISData!AI$15/1000, 3), "")</f>
        <v/>
      </c>
      <c r="M15" s="14" t="str">
        <f ca="1">IF(M$4=1, ROUND(GetItaISData!AJ$15/1000, 3), "")</f>
        <v/>
      </c>
      <c r="N15" s="14" t="str">
        <f ca="1">IF(N$4=1, ROUND(GetItaISData!AK$15/1000, 3), "")</f>
        <v/>
      </c>
    </row>
    <row r="16" spans="1:15" ht="13.15" customHeight="1" x14ac:dyDescent="0.2">
      <c r="A16" s="5">
        <v>8</v>
      </c>
      <c r="B16" s="23" t="s">
        <v>643</v>
      </c>
      <c r="C16" s="14">
        <f ca="1">IF(AND(C$4=1, C$3=1), C17+C18, IF(AND(C$4=1, C$3=0), "n.a.", ""))</f>
        <v>1704.4779999999998</v>
      </c>
      <c r="D16" s="14" t="str">
        <f ca="1">IF(AND(D$4=1, D$3=1), D17+D18, IF(AND(D$4=1, D$3=0), "n.a.", ""))</f>
        <v>n.a.</v>
      </c>
      <c r="E16" s="14" t="str">
        <f ca="1">IF(AND(E$4=1, E$3=1), E17+E18, IF(AND(E$4=1, E$3=0), "n.a.", ""))</f>
        <v>n.a.</v>
      </c>
      <c r="F16" s="14" t="str">
        <f t="shared" ref="F16:N16" ca="1" si="5">IF(AND(F$4=1, F$3=1), F17+F18, IF(AND(F$4=1, F$3=0), "n.a.", ""))</f>
        <v/>
      </c>
      <c r="G16" s="14" t="str">
        <f t="shared" ca="1" si="5"/>
        <v/>
      </c>
      <c r="H16" s="14" t="str">
        <f t="shared" ca="1" si="5"/>
        <v/>
      </c>
      <c r="I16" s="14" t="str">
        <f t="shared" ca="1" si="5"/>
        <v/>
      </c>
      <c r="J16" s="14" t="str">
        <f t="shared" ca="1" si="5"/>
        <v/>
      </c>
      <c r="K16" s="14" t="str">
        <f t="shared" ca="1" si="5"/>
        <v/>
      </c>
      <c r="L16" s="14" t="str">
        <f t="shared" ca="1" si="5"/>
        <v/>
      </c>
      <c r="M16" s="14" t="str">
        <f t="shared" ca="1" si="5"/>
        <v/>
      </c>
      <c r="N16" s="14" t="str">
        <f t="shared" ca="1" si="5"/>
        <v/>
      </c>
    </row>
    <row r="17" spans="1:14" ht="13.15" customHeight="1" x14ac:dyDescent="0.2">
      <c r="A17" s="5">
        <v>9</v>
      </c>
      <c r="B17" s="23" t="s">
        <v>695</v>
      </c>
      <c r="C17" s="14">
        <f ca="1">IF(AND(C$4=1,C$3=1),C14-C20,IF(AND(C$4=1,C$3=0),"n.a.",""))</f>
        <v>1109.0899999999999</v>
      </c>
      <c r="D17" s="14" t="str">
        <f ca="1">IF(AND(D$4=1,D$3=1),D14-D20,IF(AND(D$4=1,D$3=0),"n.a.",""))</f>
        <v>n.a.</v>
      </c>
      <c r="E17" s="14" t="str">
        <f ca="1">IF(AND(E$4=1,E$3=1),E14-E20,IF(AND(E$4=1,E$3=0),"n.a.",""))</f>
        <v>n.a.</v>
      </c>
      <c r="F17" s="14" t="str">
        <f t="shared" ref="F17:N17" ca="1" si="6">IF(AND(F$4=1,F$3=1),F14-F20,IF(AND(F$4=1,F$3=0),"n.a.",""))</f>
        <v/>
      </c>
      <c r="G17" s="14" t="str">
        <f t="shared" ca="1" si="6"/>
        <v/>
      </c>
      <c r="H17" s="14" t="str">
        <f t="shared" ca="1" si="6"/>
        <v/>
      </c>
      <c r="I17" s="14" t="str">
        <f t="shared" ca="1" si="6"/>
        <v/>
      </c>
      <c r="J17" s="14" t="str">
        <f t="shared" ca="1" si="6"/>
        <v/>
      </c>
      <c r="K17" s="14" t="str">
        <f t="shared" ca="1" si="6"/>
        <v/>
      </c>
      <c r="L17" s="14" t="str">
        <f t="shared" ca="1" si="6"/>
        <v/>
      </c>
      <c r="M17" s="14" t="str">
        <f t="shared" ca="1" si="6"/>
        <v/>
      </c>
      <c r="N17" s="14" t="str">
        <f t="shared" ca="1" si="6"/>
        <v/>
      </c>
    </row>
    <row r="18" spans="1:14" ht="13.15" customHeight="1" x14ac:dyDescent="0.2">
      <c r="A18" s="5">
        <v>10</v>
      </c>
      <c r="B18" s="23" t="s">
        <v>634</v>
      </c>
      <c r="C18" s="14">
        <f ca="1">IF(C$4=1, C15-C21, "")</f>
        <v>595.38799999999992</v>
      </c>
      <c r="D18" s="14">
        <f ca="1">IF(D$4=1, D15-D21, "")</f>
        <v>427.77700000000004</v>
      </c>
      <c r="E18" s="14">
        <f ca="1">IF(E$4=1, E15-E21, "")</f>
        <v>0</v>
      </c>
      <c r="F18" s="14" t="str">
        <f t="shared" ref="F18:N18" ca="1" si="7">IF(F$4=1, F15-F21, "")</f>
        <v/>
      </c>
      <c r="G18" s="14" t="str">
        <f t="shared" ca="1" si="7"/>
        <v/>
      </c>
      <c r="H18" s="14" t="str">
        <f t="shared" ca="1" si="7"/>
        <v/>
      </c>
      <c r="I18" s="14" t="str">
        <f t="shared" ca="1" si="7"/>
        <v/>
      </c>
      <c r="J18" s="14" t="str">
        <f t="shared" ca="1" si="7"/>
        <v/>
      </c>
      <c r="K18" s="14" t="str">
        <f t="shared" ca="1" si="7"/>
        <v/>
      </c>
      <c r="L18" s="14" t="str">
        <f t="shared" ca="1" si="7"/>
        <v/>
      </c>
      <c r="M18" s="14" t="str">
        <f t="shared" ca="1" si="7"/>
        <v/>
      </c>
      <c r="N18" s="14" t="str">
        <f t="shared" ca="1" si="7"/>
        <v/>
      </c>
    </row>
    <row r="19" spans="1:14" ht="13.15" customHeight="1" x14ac:dyDescent="0.2">
      <c r="A19" s="183">
        <v>11</v>
      </c>
      <c r="B19" s="23" t="s">
        <v>621</v>
      </c>
      <c r="C19" s="14">
        <f ca="1">IF(AND(C$4=1,C$3=1),C20+C21,IF(AND(C$4=1,C$3=0),"n.a.",""))</f>
        <v>823.8889999999999</v>
      </c>
      <c r="D19" s="14" t="str">
        <f ca="1">IF(AND(D$4=1,D$3=1),D20+D21,IF(AND(D$4=1,D$3=0),"n.a.",""))</f>
        <v>n.a.</v>
      </c>
      <c r="E19" s="14" t="str">
        <f ca="1">IF(AND(E$4=1,E$3=1),E20+E21,IF(AND(E$4=1,E$3=0),"n.a.",""))</f>
        <v>n.a.</v>
      </c>
      <c r="F19" s="14" t="str">
        <f t="shared" ref="F19:N19" ca="1" si="8">IF(AND(F$4=1,F$3=1),F20+F21,IF(AND(F$4=1,F$3=0),"n.a.",""))</f>
        <v/>
      </c>
      <c r="G19" s="14" t="str">
        <f t="shared" ca="1" si="8"/>
        <v/>
      </c>
      <c r="H19" s="14" t="str">
        <f t="shared" ca="1" si="8"/>
        <v/>
      </c>
      <c r="I19" s="14" t="str">
        <f t="shared" ca="1" si="8"/>
        <v/>
      </c>
      <c r="J19" s="14" t="str">
        <f t="shared" ca="1" si="8"/>
        <v/>
      </c>
      <c r="K19" s="14" t="str">
        <f t="shared" ca="1" si="8"/>
        <v/>
      </c>
      <c r="L19" s="14" t="str">
        <f t="shared" ca="1" si="8"/>
        <v/>
      </c>
      <c r="M19" s="14" t="str">
        <f t="shared" ca="1" si="8"/>
        <v/>
      </c>
      <c r="N19" s="14" t="str">
        <f t="shared" ca="1" si="8"/>
        <v/>
      </c>
    </row>
    <row r="20" spans="1:14" ht="13.15" customHeight="1" x14ac:dyDescent="0.2">
      <c r="A20" s="5">
        <v>12</v>
      </c>
      <c r="B20" s="23" t="s">
        <v>696</v>
      </c>
      <c r="C20" s="14">
        <f ca="1">IF(AND(C$4=1,C$3=1),C23+C26,IF(AND(C$4=1,C$3=0),"n.a.",""))</f>
        <v>542.98199999999997</v>
      </c>
      <c r="D20" s="14" t="str">
        <f ca="1">IF(AND(D$4=1,D$3=1),D23+D26,IF(AND(D$4=1,D$3=0),"n.a.",""))</f>
        <v>n.a.</v>
      </c>
      <c r="E20" s="14" t="str">
        <f ca="1">IF(AND(E$4=1,E$3=1),E23+E26,IF(AND(E$4=1,E$3=0),"n.a.",""))</f>
        <v>n.a.</v>
      </c>
      <c r="F20" s="14" t="str">
        <f t="shared" ref="F20:N20" ca="1" si="9">IF(AND(F$4=1,F$3=1),F23+F26,IF(AND(F$4=1,F$3=0),"n.a.",""))</f>
        <v/>
      </c>
      <c r="G20" s="14" t="str">
        <f t="shared" ca="1" si="9"/>
        <v/>
      </c>
      <c r="H20" s="14" t="str">
        <f t="shared" ca="1" si="9"/>
        <v/>
      </c>
      <c r="I20" s="14" t="str">
        <f t="shared" ca="1" si="9"/>
        <v/>
      </c>
      <c r="J20" s="14" t="str">
        <f t="shared" ca="1" si="9"/>
        <v/>
      </c>
      <c r="K20" s="14" t="str">
        <f t="shared" ca="1" si="9"/>
        <v/>
      </c>
      <c r="L20" s="14" t="str">
        <f t="shared" ca="1" si="9"/>
        <v/>
      </c>
      <c r="M20" s="14" t="str">
        <f t="shared" ca="1" si="9"/>
        <v/>
      </c>
      <c r="N20" s="14" t="str">
        <f t="shared" ca="1" si="9"/>
        <v/>
      </c>
    </row>
    <row r="21" spans="1:14" ht="13.15" customHeight="1" x14ac:dyDescent="0.2">
      <c r="A21" s="5">
        <v>13</v>
      </c>
      <c r="B21" s="23" t="s">
        <v>634</v>
      </c>
      <c r="C21" s="14">
        <f ca="1">IF(C$4=1, C24+C27, "")</f>
        <v>280.90699999999998</v>
      </c>
      <c r="D21" s="14">
        <f ca="1">IF(D$4=1, D24+D27, "")</f>
        <v>277.86599999999999</v>
      </c>
      <c r="E21" s="14">
        <f ca="1">IF(E$4=1, E24+E27, "")</f>
        <v>0</v>
      </c>
      <c r="F21" s="14" t="str">
        <f t="shared" ref="F21:N21" ca="1" si="10">IF(F$4=1, F24+F27, "")</f>
        <v/>
      </c>
      <c r="G21" s="14" t="str">
        <f t="shared" ca="1" si="10"/>
        <v/>
      </c>
      <c r="H21" s="14" t="str">
        <f t="shared" ca="1" si="10"/>
        <v/>
      </c>
      <c r="I21" s="14" t="str">
        <f t="shared" ca="1" si="10"/>
        <v/>
      </c>
      <c r="J21" s="14" t="str">
        <f t="shared" ca="1" si="10"/>
        <v/>
      </c>
      <c r="K21" s="14" t="str">
        <f t="shared" ca="1" si="10"/>
        <v/>
      </c>
      <c r="L21" s="14" t="str">
        <f t="shared" ca="1" si="10"/>
        <v/>
      </c>
      <c r="M21" s="14" t="str">
        <f t="shared" ca="1" si="10"/>
        <v/>
      </c>
      <c r="N21" s="14" t="str">
        <f t="shared" ca="1" si="10"/>
        <v/>
      </c>
    </row>
    <row r="22" spans="1:14" ht="13.15" customHeight="1" x14ac:dyDescent="0.2">
      <c r="A22" s="5">
        <v>14</v>
      </c>
      <c r="B22" s="23" t="s">
        <v>642</v>
      </c>
      <c r="C22" s="14">
        <f ca="1">IF(AND(C$4=1,C$3=1),C23+C24,IF(AND(C$4=1,C$3=0),"n.a.",""))</f>
        <v>566.09199999999998</v>
      </c>
      <c r="D22" s="14" t="str">
        <f ca="1">IF(AND(D$4=1,D$3=1),D23+D24,IF(AND(D$4=1,D$3=0),"n.a.",""))</f>
        <v>n.a.</v>
      </c>
      <c r="E22" s="14" t="str">
        <f ca="1">IF(AND(E$4=1,E$3=1),E23+E24,IF(AND(E$4=1,E$3=0),"n.a.",""))</f>
        <v>n.a.</v>
      </c>
      <c r="F22" s="14" t="str">
        <f t="shared" ref="F22:N22" ca="1" si="11">IF(AND(F$4=1,F$3=1),F23+F24,IF(AND(F$4=1,F$3=0),"n.a.",""))</f>
        <v/>
      </c>
      <c r="G22" s="14" t="str">
        <f t="shared" ca="1" si="11"/>
        <v/>
      </c>
      <c r="H22" s="14" t="str">
        <f t="shared" ca="1" si="11"/>
        <v/>
      </c>
      <c r="I22" s="14" t="str">
        <f t="shared" ca="1" si="11"/>
        <v/>
      </c>
      <c r="J22" s="14" t="str">
        <f t="shared" ca="1" si="11"/>
        <v/>
      </c>
      <c r="K22" s="14" t="str">
        <f t="shared" ca="1" si="11"/>
        <v/>
      </c>
      <c r="L22" s="14" t="str">
        <f t="shared" ca="1" si="11"/>
        <v/>
      </c>
      <c r="M22" s="14" t="str">
        <f t="shared" ca="1" si="11"/>
        <v/>
      </c>
      <c r="N22" s="14" t="str">
        <f t="shared" ca="1" si="11"/>
        <v/>
      </c>
    </row>
    <row r="23" spans="1:14" ht="13.15" customHeight="1" x14ac:dyDescent="0.2">
      <c r="A23" s="5">
        <v>15</v>
      </c>
      <c r="B23" s="23" t="s">
        <v>697</v>
      </c>
      <c r="C23" s="274">
        <f ca="1">IF(AND(C$4=1,C$3=1), ROUND(AmneData!C$23/1000, 3), IF(AND(C$4=1,C$3=0), "n.a.", ""))</f>
        <v>341.76100000000002</v>
      </c>
      <c r="D23" s="88" t="str">
        <f ca="1">IF(AND(D$4=1,D$3=1), ROUND(AmneData!D$23/1000, 3), IF(AND(D$4=1,D$3=0), "n.a.", ""))</f>
        <v>n.a.</v>
      </c>
      <c r="E23" s="88" t="str">
        <f ca="1">IF(AND(E$4=1,E$3=1), ROUND(AmneData!E$23/1000, 3), IF(AND(E$4=1,E$3=0), "n.a.", ""))</f>
        <v>n.a.</v>
      </c>
      <c r="F23" s="88" t="str">
        <f ca="1">IF(AND(F$4=1,F$3=1), ROUND(AmneData!F$23/1000, 3), IF(AND(F$4=1,F$3=0), "n.a.", ""))</f>
        <v/>
      </c>
      <c r="G23" s="88" t="str">
        <f ca="1">IF(AND(G$4=1,G$3=1), ROUND(AmneData!G$23/1000, 3), IF(AND(G$4=1,G$3=0), "n.a.", ""))</f>
        <v/>
      </c>
      <c r="H23" s="88" t="str">
        <f ca="1">IF(AND(H$4=1,H$3=1), ROUND(AmneData!H$23/1000, 3), IF(AND(H$4=1,H$3=0), "n.a.", ""))</f>
        <v/>
      </c>
      <c r="I23" s="88" t="str">
        <f ca="1">IF(AND(I$4=1,I$3=1), ROUND(AmneData!I$23/1000, 3), IF(AND(I$4=1,I$3=0), "n.a.", ""))</f>
        <v/>
      </c>
      <c r="J23" s="88" t="str">
        <f ca="1">IF(AND(J$4=1,J$3=1), ROUND(AmneData!J$23/1000, 3), IF(AND(J$4=1,J$3=0), "n.a.", ""))</f>
        <v/>
      </c>
      <c r="K23" s="88" t="str">
        <f ca="1">IF(AND(K$4=1,K$3=1), ROUND(AmneData!K$23/1000, 3), IF(AND(K$4=1,K$3=0), "n.a.", ""))</f>
        <v/>
      </c>
      <c r="L23" s="88" t="str">
        <f ca="1">IF(AND(L$4=1,L$3=1), ROUND(AmneData!L$23/1000, 3), IF(AND(L$4=1,L$3=0), "n.a.", ""))</f>
        <v/>
      </c>
      <c r="M23" s="88" t="str">
        <f ca="1">IF(AND(M$4=1,M$3=1), ROUND(AmneData!M$23/1000, 3), IF(AND(M$4=1,M$3=0), "n.a.", ""))</f>
        <v/>
      </c>
      <c r="N23" s="88" t="str">
        <f ca="1">IF(AND(N$4=1,N$3=1), ROUND(AmneData!N$23/1000, 3), IF(AND(N$4=1,N$3=0), "n.a.", ""))</f>
        <v/>
      </c>
    </row>
    <row r="24" spans="1:14" ht="13.15" customHeight="1" x14ac:dyDescent="0.2">
      <c r="A24" s="5">
        <v>16</v>
      </c>
      <c r="B24" s="23" t="s">
        <v>622</v>
      </c>
      <c r="C24" s="14">
        <f ca="1">IF(C$4=1, ROUND(GetItaISData!Z$24/1000, 3), "")</f>
        <v>224.33099999999999</v>
      </c>
      <c r="D24" s="14">
        <f ca="1">IF(D$4=1, ROUND(GetItaISData!AA$24/1000, 3), "")</f>
        <v>223.339</v>
      </c>
      <c r="E24" s="14">
        <f ca="1">IF(E$4=1, ROUND(GetItaISData!AB$24/1000, 3), "")</f>
        <v>0</v>
      </c>
      <c r="F24" s="14" t="str">
        <f ca="1">IF(F$4=1, ROUND(GetItaISData!AC$24/1000, 3), "")</f>
        <v/>
      </c>
      <c r="G24" s="14" t="str">
        <f ca="1">IF(G$4=1, ROUND(GetItaISData!AD$24/1000, 3), "")</f>
        <v/>
      </c>
      <c r="H24" s="14" t="str">
        <f ca="1">IF(H$4=1, ROUND(GetItaISData!AE$24/1000, 3), "")</f>
        <v/>
      </c>
      <c r="I24" s="14" t="str">
        <f ca="1">IF(I$4=1, ROUND(GetItaISData!AF$24/1000, 3), "")</f>
        <v/>
      </c>
      <c r="J24" s="14" t="str">
        <f ca="1">IF(J$4=1, ROUND(GetItaISData!AG$24/1000, 3), "")</f>
        <v/>
      </c>
      <c r="K24" s="14" t="str">
        <f ca="1">IF(K$4=1, ROUND(GetItaISData!AH$24/1000, 3), "")</f>
        <v/>
      </c>
      <c r="L24" s="14" t="str">
        <f ca="1">IF(L$4=1, ROUND(GetItaISData!AI$24/1000, 3), "")</f>
        <v/>
      </c>
      <c r="M24" s="14" t="str">
        <f ca="1">IF(M$4=1, ROUND(GetItaISData!AJ$24/1000, 3), "")</f>
        <v/>
      </c>
      <c r="N24" s="14" t="str">
        <f ca="1">IF(N$4=1, ROUND(GetItaISData!AK$24/1000, 3), "")</f>
        <v/>
      </c>
    </row>
    <row r="25" spans="1:14" ht="13.15" customHeight="1" x14ac:dyDescent="0.2">
      <c r="A25" s="5">
        <v>17</v>
      </c>
      <c r="B25" s="23" t="s">
        <v>641</v>
      </c>
      <c r="C25" s="14">
        <f ca="1">IF(AND(C$4=1,C$3=1), C26+C27, IF(AND(C$4=1,C$3=0), "n.a.", ""))</f>
        <v>257.79700000000003</v>
      </c>
      <c r="D25" s="14" t="str">
        <f ca="1">IF(AND(D$4=1,D$3=1), D26+D27, IF(AND(D$4=1,D$3=0), "n.a.", ""))</f>
        <v>n.a.</v>
      </c>
      <c r="E25" s="14" t="str">
        <f ca="1">IF(AND(E$4=1,E$3=1), E26+E27, IF(AND(E$4=1,E$3=0), "n.a.", ""))</f>
        <v>n.a.</v>
      </c>
      <c r="F25" s="14" t="str">
        <f t="shared" ref="F25:N25" ca="1" si="12">IF(AND(F$4=1,F$3=1), F26+F27, IF(AND(F$4=1,F$3=0), "n.a.", ""))</f>
        <v/>
      </c>
      <c r="G25" s="14" t="str">
        <f t="shared" ca="1" si="12"/>
        <v/>
      </c>
      <c r="H25" s="14" t="str">
        <f t="shared" ca="1" si="12"/>
        <v/>
      </c>
      <c r="I25" s="14" t="str">
        <f t="shared" ca="1" si="12"/>
        <v/>
      </c>
      <c r="J25" s="14" t="str">
        <f t="shared" ca="1" si="12"/>
        <v/>
      </c>
      <c r="K25" s="14" t="str">
        <f t="shared" ca="1" si="12"/>
        <v/>
      </c>
      <c r="L25" s="14" t="str">
        <f t="shared" ca="1" si="12"/>
        <v/>
      </c>
      <c r="M25" s="14" t="str">
        <f t="shared" ca="1" si="12"/>
        <v/>
      </c>
      <c r="N25" s="14" t="str">
        <f t="shared" ca="1" si="12"/>
        <v/>
      </c>
    </row>
    <row r="26" spans="1:14" ht="13.15" customHeight="1" x14ac:dyDescent="0.2">
      <c r="A26" s="5">
        <v>18</v>
      </c>
      <c r="B26" s="23" t="s">
        <v>698</v>
      </c>
      <c r="C26" s="14">
        <f ca="1">IF(AND(C$4=1,C$3=1), ROUND(AmneData!C$26/1000, 3), IF(AND(C$4=1,C$3=0), "n.a.", ""))</f>
        <v>201.221</v>
      </c>
      <c r="D26" s="14" t="str">
        <f ca="1">IF(AND(D$4=1,D$3=1), ROUND(AmneData!D$26/1000, 3), IF(AND(D$4=1,D$3=0), "n.a.", ""))</f>
        <v>n.a.</v>
      </c>
      <c r="E26" s="14" t="str">
        <f ca="1">IF(AND(E$4=1,E$3=1), ROUND(AmneData!E$26/1000, 3), IF(AND(E$4=1,E$3=0), "n.a.", ""))</f>
        <v>n.a.</v>
      </c>
      <c r="F26" s="14" t="str">
        <f ca="1">IF(AND(F$4=1,F$3=1), ROUND(AmneData!F$26/1000, 3), IF(AND(F$4=1,F$3=0), "n.a.", ""))</f>
        <v/>
      </c>
      <c r="G26" s="14" t="str">
        <f ca="1">IF(AND(G$4=1,G$3=1), ROUND(AmneData!G$26/1000, 3), IF(AND(G$4=1,G$3=0), "n.a.", ""))</f>
        <v/>
      </c>
      <c r="H26" s="14" t="str">
        <f ca="1">IF(AND(H$4=1,H$3=1), ROUND(AmneData!H$26/1000, 3), IF(AND(H$4=1,H$3=0), "n.a.", ""))</f>
        <v/>
      </c>
      <c r="I26" s="14" t="str">
        <f ca="1">IF(AND(I$4=1,I$3=1), ROUND(AmneData!I$26/1000, 3), IF(AND(I$4=1,I$3=0), "n.a.", ""))</f>
        <v/>
      </c>
      <c r="J26" s="14" t="str">
        <f ca="1">IF(AND(J$4=1,J$3=1), ROUND(AmneData!J$26/1000, 3), IF(AND(J$4=1,J$3=0), "n.a.", ""))</f>
        <v/>
      </c>
      <c r="K26" s="14" t="str">
        <f ca="1">IF(AND(K$4=1,K$3=1), ROUND(AmneData!K$26/1000, 3), IF(AND(K$4=1,K$3=0), "n.a.", ""))</f>
        <v/>
      </c>
      <c r="L26" s="14" t="str">
        <f ca="1">IF(AND(L$4=1,L$3=1), ROUND(AmneData!L$26/1000, 3), IF(AND(L$4=1,L$3=0), "n.a.", ""))</f>
        <v/>
      </c>
      <c r="M26" s="14" t="str">
        <f ca="1">IF(AND(M$4=1,M$3=1), ROUND(AmneData!M$26/1000, 3), IF(AND(M$4=1,M$3=0), "n.a.", ""))</f>
        <v/>
      </c>
      <c r="N26" s="14" t="str">
        <f ca="1">IF(AND(N$4=1,N$3=1), ROUND(AmneData!N$26/1000, 3), IF(AND(N$4=1,N$3=0), "n.a.", ""))</f>
        <v/>
      </c>
    </row>
    <row r="27" spans="1:14" ht="13.15" customHeight="1" x14ac:dyDescent="0.2">
      <c r="A27" s="5">
        <v>19</v>
      </c>
      <c r="B27" s="23" t="s">
        <v>622</v>
      </c>
      <c r="C27" s="14">
        <f ca="1">IF(C$4=1, ROUND(GetItaISData!Z$27/1000, 3), "")</f>
        <v>56.576000000000001</v>
      </c>
      <c r="D27" s="14">
        <f ca="1">IF(D$4=1, ROUND(GetItaISData!AA$27/1000, 3), "")</f>
        <v>54.527000000000001</v>
      </c>
      <c r="E27" s="14">
        <f ca="1">IF(E$4=1, ROUND(GetItaISData!AB$27/1000, 3), "")</f>
        <v>0</v>
      </c>
      <c r="F27" s="14" t="str">
        <f ca="1">IF(F$4=1, ROUND(GetItaISData!AC$27/1000, 3), "")</f>
        <v/>
      </c>
      <c r="G27" s="14" t="str">
        <f ca="1">IF(G$4=1, ROUND(GetItaISData!AD$27/1000, 3), "")</f>
        <v/>
      </c>
      <c r="H27" s="14" t="str">
        <f ca="1">IF(H$4=1, ROUND(GetItaISData!AE$27/1000, 3), "")</f>
        <v/>
      </c>
      <c r="I27" s="14" t="str">
        <f ca="1">IF(I$4=1, ROUND(GetItaISData!AF$27/1000, 3), "")</f>
        <v/>
      </c>
      <c r="J27" s="14" t="str">
        <f ca="1">IF(J$4=1, ROUND(GetItaISData!AG$27/1000, 3), "")</f>
        <v/>
      </c>
      <c r="K27" s="14" t="str">
        <f ca="1">IF(K$4=1, ROUND(GetItaISData!AH$27/1000, 3), "")</f>
        <v/>
      </c>
      <c r="L27" s="14" t="str">
        <f ca="1">IF(L$4=1, ROUND(GetItaISData!AI$27/1000, 3), "")</f>
        <v/>
      </c>
      <c r="M27" s="14" t="str">
        <f ca="1">IF(M$4=1, ROUND(GetItaISData!AJ$27/1000, 3), "")</f>
        <v/>
      </c>
      <c r="N27" s="14" t="str">
        <f ca="1">IF(N$4=1, ROUND(GetItaISData!AK$27/1000, 3), "")</f>
        <v/>
      </c>
    </row>
    <row r="28" spans="1:14" ht="13.15" customHeight="1" x14ac:dyDescent="0.2">
      <c r="A28" s="9"/>
      <c r="B28" s="4"/>
      <c r="C28" s="14"/>
      <c r="D28" s="14"/>
      <c r="E28" s="14"/>
      <c r="F28" s="14"/>
      <c r="G28" s="14"/>
      <c r="H28" s="14"/>
      <c r="I28" s="14"/>
      <c r="J28" s="14"/>
      <c r="K28" s="14"/>
      <c r="L28" s="14"/>
      <c r="M28" s="14"/>
      <c r="N28" s="14"/>
    </row>
    <row r="29" spans="1:14" ht="13.15" customHeight="1" x14ac:dyDescent="0.2">
      <c r="A29" s="5">
        <v>20</v>
      </c>
      <c r="B29" s="80" t="s">
        <v>699</v>
      </c>
      <c r="C29" s="14">
        <f ca="1">IF(C$4=1, ROUND(GetItaISData!Z$29/1000, 3), "")</f>
        <v>549.11300000000006</v>
      </c>
      <c r="D29" s="14">
        <f ca="1">IF(D$4=1, ROUND(GetItaISData!AA$29/1000, 3), "")</f>
        <v>481.90600000000001</v>
      </c>
      <c r="E29" s="14">
        <f ca="1">IF(E$4=1, ROUND(GetItaISData!AB$29/1000, 3), "")</f>
        <v>0</v>
      </c>
      <c r="F29" s="14" t="str">
        <f ca="1">IF(F$4=1, ROUND(GetItaISData!AC$29/1000, 3), "")</f>
        <v/>
      </c>
      <c r="G29" s="14" t="str">
        <f ca="1">IF(G$4=1, ROUND(GetItaISData!AD$29/1000, 3), "")</f>
        <v/>
      </c>
      <c r="H29" s="14" t="str">
        <f ca="1">IF(H$4=1, ROUND(GetItaISData!AE$29/1000, 3), "")</f>
        <v/>
      </c>
      <c r="I29" s="14" t="str">
        <f ca="1">IF(I$4=1, ROUND(GetItaISData!AF$29/1000, 3), "")</f>
        <v/>
      </c>
      <c r="J29" s="14" t="str">
        <f ca="1">IF(J$4=1, ROUND(GetItaISData!AG$29/1000, 3), "")</f>
        <v/>
      </c>
      <c r="K29" s="14" t="str">
        <f ca="1">IF(K$4=1, ROUND(GetItaISData!AH$29/1000, 3), "")</f>
        <v/>
      </c>
      <c r="L29" s="14" t="str">
        <f ca="1">IF(L$4=1, ROUND(GetItaISData!AI$29/1000, 3), "")</f>
        <v/>
      </c>
      <c r="M29" s="14" t="str">
        <f ca="1">IF(M$4=1, ROUND(GetItaISData!AJ$29/1000, 3), "")</f>
        <v/>
      </c>
      <c r="N29" s="14" t="str">
        <f ca="1">IF(N$4=1, ROUND(GetItaISData!AK$29/1000, 3), "")</f>
        <v/>
      </c>
    </row>
    <row r="30" spans="1:14" ht="13.15" customHeight="1" x14ac:dyDescent="0.2">
      <c r="A30" s="5"/>
      <c r="C30" s="14"/>
      <c r="D30" s="14"/>
      <c r="E30" s="14"/>
      <c r="F30" s="14"/>
      <c r="G30" s="14"/>
      <c r="H30" s="14"/>
      <c r="I30" s="14"/>
      <c r="J30" s="14"/>
      <c r="K30" s="14"/>
      <c r="L30" s="14"/>
      <c r="M30" s="14"/>
      <c r="N30" s="14"/>
    </row>
    <row r="31" spans="1:14" ht="13.15" customHeight="1" x14ac:dyDescent="0.2">
      <c r="A31" s="5">
        <v>21</v>
      </c>
      <c r="B31" s="3" t="s">
        <v>700</v>
      </c>
      <c r="C31" s="14">
        <f ca="1">IF(AND(C$4=1,C$3=1),ROUND(AmneData!C$31/1000, 3),IF(AND(C$4=1,C$3=0),"n.a.",""))</f>
        <v>7720.7439999999997</v>
      </c>
      <c r="D31" s="14" t="str">
        <f ca="1">IF(AND(D$4=1,D$3=1),ROUND(AmneData!D$31/1000, 3),IF(AND(D$4=1,D$3=0),"n.a.",""))</f>
        <v>n.a.</v>
      </c>
      <c r="E31" s="14" t="str">
        <f ca="1">IF(AND(E$4=1,E$3=1),ROUND(AmneData!E$31/1000, 3),IF(AND(E$4=1,E$3=0),"n.a.",""))</f>
        <v>n.a.</v>
      </c>
      <c r="F31" s="14" t="str">
        <f ca="1">IF(AND(F$4=1,F$3=1),ROUND(AmneData!F$31/1000, 3),IF(AND(F$4=1,F$3=0),"n.a.",""))</f>
        <v/>
      </c>
      <c r="G31" s="14" t="str">
        <f ca="1">IF(AND(G$4=1,G$3=1),ROUND(AmneData!G$31/1000, 3),IF(AND(G$4=1,G$3=0),"n.a.",""))</f>
        <v/>
      </c>
      <c r="H31" s="14" t="str">
        <f ca="1">IF(AND(H$4=1,H$3=1),ROUND(AmneData!H$31/1000, 3),IF(AND(H$4=1,H$3=0),"n.a.",""))</f>
        <v/>
      </c>
      <c r="I31" s="14" t="str">
        <f ca="1">IF(AND(I$4=1,I$3=1),ROUND(AmneData!I$31/1000, 3),IF(AND(I$4=1,I$3=0),"n.a.",""))</f>
        <v/>
      </c>
      <c r="J31" s="14" t="str">
        <f ca="1">IF(AND(J$4=1,J$3=1),ROUND(AmneData!J$31/1000, 3),IF(AND(J$4=1,J$3=0),"n.a.",""))</f>
        <v/>
      </c>
      <c r="K31" s="14" t="str">
        <f ca="1">IF(AND(K$4=1,K$3=1),ROUND(AmneData!K$31/1000, 3),IF(AND(K$4=1,K$3=0),"n.a.",""))</f>
        <v/>
      </c>
      <c r="L31" s="14" t="str">
        <f ca="1">IF(AND(L$4=1,L$3=1),ROUND(AmneData!L$31/1000, 3),IF(AND(L$4=1,L$3=0),"n.a.",""))</f>
        <v/>
      </c>
      <c r="M31" s="14" t="str">
        <f ca="1">IF(AND(M$4=1,M$3=1),ROUND(AmneData!M$31/1000, 3),IF(AND(M$4=1,M$3=0),"n.a.",""))</f>
        <v/>
      </c>
      <c r="N31" s="14" t="str">
        <f ca="1">IF(AND(N$4=1,N$3=1),ROUND(AmneData!N$31/1000, 3),IF(AND(N$4=1,N$3=0),"n.a.",""))</f>
        <v/>
      </c>
    </row>
    <row r="32" spans="1:14" ht="13.15" customHeight="1" x14ac:dyDescent="0.2">
      <c r="A32" s="5">
        <v>22</v>
      </c>
      <c r="B32" s="3" t="s">
        <v>701</v>
      </c>
      <c r="C32" s="14">
        <f ca="1">IF(AND(C$4=1,C$3=1), ROUND(AmneData!C32/1000, 3) +C$24, IF(AND(C$4=1,C$3=0), "n.a.", ""))</f>
        <v>566.09199999999998</v>
      </c>
      <c r="D32" s="14" t="str">
        <f ca="1">IF(AND(D$4=1,D$3=1), AmneData!D32/1000+D$24, IF(AND(D$4=1,D$3=0), "n.a.", ""))</f>
        <v>n.a.</v>
      </c>
      <c r="E32" s="14" t="str">
        <f ca="1">IF(AND(E$4=1,E$3=1), AmneData!E32/1000+E$24, IF(AND(E$4=1,E$3=0), "n.a.", ""))</f>
        <v>n.a.</v>
      </c>
      <c r="F32" s="14" t="str">
        <f ca="1">IF(AND(F$4=1,F$3=1), AmneData!F32/1000+F$24, IF(AND(F$4=1,F$3=0), "n.a.", ""))</f>
        <v/>
      </c>
      <c r="G32" s="14" t="str">
        <f ca="1">IF(AND(G$4=1,G$3=1), AmneData!G32/1000+G$24, IF(AND(G$4=1,G$3=0), "n.a.", ""))</f>
        <v/>
      </c>
      <c r="H32" s="14" t="str">
        <f ca="1">IF(AND(H$4=1,H$3=1), AmneData!H32/1000+H$24, IF(AND(H$4=1,H$3=0), "n.a.", ""))</f>
        <v/>
      </c>
      <c r="I32" s="14" t="str">
        <f ca="1">IF(AND(I$4=1,I$3=1), AmneData!I32/1000+I$24, IF(AND(I$4=1,I$3=0), "n.a.", ""))</f>
        <v/>
      </c>
      <c r="J32" s="14" t="str">
        <f ca="1">IF(AND(J$4=1,J$3=1), AmneData!J32/1000+J$24, IF(AND(J$4=1,J$3=0), "n.a.", ""))</f>
        <v/>
      </c>
      <c r="K32" s="14" t="str">
        <f ca="1">IF(AND(K$4=1,K$3=1), AmneData!K32/1000+K$24, IF(AND(K$4=1,K$3=0), "n.a.", ""))</f>
        <v/>
      </c>
      <c r="L32" s="14" t="str">
        <f ca="1">IF(AND(L$4=1,L$3=1), AmneData!L32/1000+L$24, IF(AND(L$4=1,L$3=0), "n.a.", ""))</f>
        <v/>
      </c>
      <c r="M32" s="14" t="str">
        <f ca="1">IF(AND(M$4=1,M$3=1), AmneData!M32/1000+M$24, IF(AND(M$4=1,M$3=0), "n.a.", ""))</f>
        <v/>
      </c>
      <c r="N32" s="14" t="str">
        <f ca="1">IF(AND(N$4=1,N$3=1), AmneData!N32/1000+N$24, IF(AND(N$4=1,N$3=0), "n.a.", ""))</f>
        <v/>
      </c>
    </row>
    <row r="33" spans="1:14" ht="13.15" customHeight="1" x14ac:dyDescent="0.2">
      <c r="A33" s="5">
        <v>23</v>
      </c>
      <c r="B33" s="3" t="s">
        <v>640</v>
      </c>
      <c r="C33" s="14">
        <f ca="1">IF(AND(C$4=1,C$3=1), C31-C29-C32-C36, IF(AND(C$4=1,C$3=0), "n.a.",""))</f>
        <v>5009.9449999999997</v>
      </c>
      <c r="D33" s="14" t="str">
        <f ca="1">IF(AND(D$4=1,D$3=1), D31-D29-D32-D36, IF(AND(D$4=1,D$3=0), "n.a.",""))</f>
        <v>n.a.</v>
      </c>
      <c r="E33" s="14" t="str">
        <f ca="1">IF(AND(E$4=1,E$3=1), E31-E29-E32-E36, IF(AND(E$4=1,E$3=0), "n.a.",""))</f>
        <v>n.a.</v>
      </c>
      <c r="F33" s="14" t="str">
        <f t="shared" ref="F33:N33" ca="1" si="13">IF(AND(F$4=1,F$3=1), F31-F29-F32-F36, IF(AND(F$4=1,F$3=0), "n.a.",""))</f>
        <v/>
      </c>
      <c r="G33" s="14" t="str">
        <f t="shared" ca="1" si="13"/>
        <v/>
      </c>
      <c r="H33" s="14" t="str">
        <f t="shared" ca="1" si="13"/>
        <v/>
      </c>
      <c r="I33" s="14" t="str">
        <f t="shared" ca="1" si="13"/>
        <v/>
      </c>
      <c r="J33" s="14" t="str">
        <f t="shared" ca="1" si="13"/>
        <v/>
      </c>
      <c r="K33" s="14" t="str">
        <f t="shared" ca="1" si="13"/>
        <v/>
      </c>
      <c r="L33" s="14" t="str">
        <f t="shared" ca="1" si="13"/>
        <v/>
      </c>
      <c r="M33" s="14" t="str">
        <f t="shared" ca="1" si="13"/>
        <v/>
      </c>
      <c r="N33" s="14" t="str">
        <f t="shared" ca="1" si="13"/>
        <v/>
      </c>
    </row>
    <row r="34" spans="1:14" ht="13.15" customHeight="1" x14ac:dyDescent="0.2">
      <c r="A34" s="5">
        <v>24</v>
      </c>
      <c r="B34" s="3" t="s">
        <v>639</v>
      </c>
      <c r="C34" s="14">
        <f ca="1">IF(AND(C$4=1,C$3=1), ROUND(AmneData!C$34/1000, 3), IF(AND(C$4=1,C$3=0), "n.a.", ""))</f>
        <v>727.04499999999996</v>
      </c>
      <c r="D34" s="14" t="str">
        <f ca="1">IF(AND(D$4=1,D$3=1), ROUND(AmneData!D$34/1000, 3), IF(AND(D$4=1,D$3=0), "n.a.", ""))</f>
        <v>n.a.</v>
      </c>
      <c r="E34" s="14" t="str">
        <f ca="1">IF(AND(E$4=1,E$3=1), ROUND(AmneData!E$34/1000, 3), IF(AND(E$4=1,E$3=0), "n.a.", ""))</f>
        <v>n.a.</v>
      </c>
      <c r="F34" s="14" t="str">
        <f ca="1">IF(AND(F$4=1,F$3=1), ROUND(AmneData!F$34/1000, 3), IF(AND(F$4=1,F$3=0), "n.a.", ""))</f>
        <v/>
      </c>
      <c r="G34" s="14" t="str">
        <f ca="1">IF(AND(G$4=1,G$3=1), ROUND(AmneData!G$34/1000, 3), IF(AND(G$4=1,G$3=0), "n.a.", ""))</f>
        <v/>
      </c>
      <c r="H34" s="14" t="str">
        <f ca="1">IF(AND(H$4=1,H$3=1), ROUND(AmneData!H$34/1000, 3), IF(AND(H$4=1,H$3=0), "n.a.", ""))</f>
        <v/>
      </c>
      <c r="I34" s="14" t="str">
        <f ca="1">IF(AND(I$4=1,I$3=1), ROUND(AmneData!I$34/1000, 3), IF(AND(I$4=1,I$3=0), "n.a.", ""))</f>
        <v/>
      </c>
      <c r="J34" s="14" t="str">
        <f ca="1">IF(AND(J$4=1,J$3=1), ROUND(AmneData!J$34/1000, 3), IF(AND(J$4=1,J$3=0), "n.a.", ""))</f>
        <v/>
      </c>
      <c r="K34" s="14" t="str">
        <f ca="1">IF(AND(K$4=1,K$3=1), ROUND(AmneData!K$34/1000, 3), IF(AND(K$4=1,K$3=0), "n.a.", ""))</f>
        <v/>
      </c>
      <c r="L34" s="14" t="str">
        <f ca="1">IF(AND(L$4=1,L$3=1), ROUND(AmneData!L$34/1000, 3), IF(AND(L$4=1,L$3=0), "n.a.", ""))</f>
        <v/>
      </c>
      <c r="M34" s="14" t="str">
        <f ca="1">IF(AND(M$4=1,M$3=1), ROUND(AmneData!M$34/1000, 3), IF(AND(M$4=1,M$3=0), "n.a.", ""))</f>
        <v/>
      </c>
      <c r="N34" s="14" t="str">
        <f ca="1">IF(AND(N$4=1,N$3=1), ROUND(AmneData!N$34/1000, 3), IF(AND(N$4=1,N$3=0), "n.a.", ""))</f>
        <v/>
      </c>
    </row>
    <row r="35" spans="1:14" ht="13.15" customHeight="1" x14ac:dyDescent="0.2">
      <c r="A35" s="5">
        <v>25</v>
      </c>
      <c r="B35" s="3" t="s">
        <v>638</v>
      </c>
      <c r="C35" s="14">
        <f ca="1">IF(AND(C$4=1,C$3=1), C33-C34, IF(AND(C$4=1,C$3=0),  "n.a.", ""))</f>
        <v>4282.8999999999996</v>
      </c>
      <c r="D35" s="14" t="str">
        <f ca="1">IF(AND(D$4=1,D$3=1), D33-D34, IF(AND(D$4=1,D$3=0),  "n.a.", ""))</f>
        <v>n.a.</v>
      </c>
      <c r="E35" s="14" t="str">
        <f ca="1">IF(AND(E$4=1,E$3=1), E33-E34, IF(AND(E$4=1,E$3=0),  "n.a.", ""))</f>
        <v>n.a.</v>
      </c>
      <c r="F35" s="14" t="str">
        <f t="shared" ref="F35:N35" ca="1" si="14">IF(AND(F$4=1,F$3=1), F33-F34, IF(AND(F$4=1,F$3=0),  "n.a.", ""))</f>
        <v/>
      </c>
      <c r="G35" s="14" t="str">
        <f t="shared" ca="1" si="14"/>
        <v/>
      </c>
      <c r="H35" s="14" t="str">
        <f t="shared" ca="1" si="14"/>
        <v/>
      </c>
      <c r="I35" s="14" t="str">
        <f t="shared" ca="1" si="14"/>
        <v/>
      </c>
      <c r="J35" s="14" t="str">
        <f t="shared" ca="1" si="14"/>
        <v/>
      </c>
      <c r="K35" s="14" t="str">
        <f t="shared" ca="1" si="14"/>
        <v/>
      </c>
      <c r="L35" s="14" t="str">
        <f t="shared" ca="1" si="14"/>
        <v/>
      </c>
      <c r="M35" s="14" t="str">
        <f t="shared" ca="1" si="14"/>
        <v/>
      </c>
      <c r="N35" s="14" t="str">
        <f t="shared" ca="1" si="14"/>
        <v/>
      </c>
    </row>
    <row r="36" spans="1:14" ht="13.15" customHeight="1" x14ac:dyDescent="0.2">
      <c r="A36" s="5">
        <v>26</v>
      </c>
      <c r="B36" s="3" t="s">
        <v>623</v>
      </c>
      <c r="C36" s="14">
        <f ca="1">IF(AND(C$4=1,C$3=1), ROUND(AmneData!C$36/1000, 3), IF(AND(C$4=1,C$3=0),"n.a.", ""))</f>
        <v>1595.5940000000001</v>
      </c>
      <c r="D36" s="14" t="str">
        <f ca="1">IF(AND(D$4=1,D$3=1), ROUND(AmneData!D$36/1000, 3), IF(AND(D$4=1,D$3=0),"n.a.", ""))</f>
        <v>n.a.</v>
      </c>
      <c r="E36" s="14" t="str">
        <f ca="1">IF(AND(E$4=1,E$3=1), ROUND(AmneData!E$36/1000, 3), IF(AND(E$4=1,E$3=0),"n.a.", ""))</f>
        <v>n.a.</v>
      </c>
      <c r="F36" s="14" t="str">
        <f ca="1">IF(AND(F$4=1,F$3=1), ROUND(AmneData!F$36/1000, 3), IF(AND(F$4=1,F$3=0),"n.a.", ""))</f>
        <v/>
      </c>
      <c r="G36" s="14" t="str">
        <f ca="1">IF(AND(G$4=1,G$3=1), ROUND(AmneData!G$36/1000, 3), IF(AND(G$4=1,G$3=0),"n.a.", ""))</f>
        <v/>
      </c>
      <c r="H36" s="14" t="str">
        <f ca="1">IF(AND(H$4=1,H$3=1), ROUND(AmneData!H$36/1000, 3), IF(AND(H$4=1,H$3=0),"n.a.", ""))</f>
        <v/>
      </c>
      <c r="I36" s="14" t="str">
        <f ca="1">IF(AND(I$4=1,I$3=1), ROUND(AmneData!I$36/1000, 3), IF(AND(I$4=1,I$3=0),"n.a.", ""))</f>
        <v/>
      </c>
      <c r="J36" s="14" t="str">
        <f ca="1">IF(AND(J$4=1,J$3=1), ROUND(AmneData!J$36/1000, 3), IF(AND(J$4=1,J$3=0),"n.a.", ""))</f>
        <v/>
      </c>
      <c r="K36" s="14" t="str">
        <f ca="1">IF(AND(K$4=1,K$3=1), ROUND(AmneData!K$36/1000, 3), IF(AND(K$4=1,K$3=0),"n.a.", ""))</f>
        <v/>
      </c>
      <c r="L36" s="14" t="str">
        <f ca="1">IF(AND(L$4=1,L$3=1), ROUND(AmneData!L$36/1000, 3), IF(AND(L$4=1,L$3=0),"n.a.", ""))</f>
        <v/>
      </c>
      <c r="M36" s="14" t="str">
        <f ca="1">IF(AND(M$4=1,M$3=1), ROUND(AmneData!M$36/1000, 3), IF(AND(M$4=1,M$3=0),"n.a.", ""))</f>
        <v/>
      </c>
      <c r="N36" s="14" t="str">
        <f ca="1">IF(AND(N$4=1,N$3=1), ROUND(AmneData!N$36/1000, 3), IF(AND(N$4=1,N$3=0),"n.a.", ""))</f>
        <v/>
      </c>
    </row>
    <row r="37" spans="1:14" ht="13.15" customHeight="1" x14ac:dyDescent="0.2">
      <c r="A37" s="5">
        <v>27</v>
      </c>
      <c r="B37" s="3" t="s">
        <v>637</v>
      </c>
      <c r="C37" s="14" t="str">
        <f ca="1">IF(AND(C$4=1,C$3=1), IF(AmneData!C37=0, "…", ROUND(AmneData!C37/1000, 3)), IF(AND(C$4=1,C$3=0), "...", ""))</f>
        <v>…</v>
      </c>
      <c r="D37" s="14" t="str">
        <f ca="1">IF(AND(D$4=1,D$3=1), IF(AmneData!D37=0, "…", ROUND(AmneData!D37/1000, 3)), IF(AND(D$4=1,D$3=0), "...", ""))</f>
        <v>...</v>
      </c>
      <c r="E37" s="14" t="str">
        <f ca="1">IF(AND(E$4=1,E$3=1), IF(AmneData!E37=0, "…", ROUND(AmneData!E37/1000, 3)), IF(AND(E$4=1,E$3=0), "...", ""))</f>
        <v>...</v>
      </c>
      <c r="F37" s="14" t="str">
        <f ca="1">IF(AND(F$4=1,F$3=1), IF(AmneData!F37=0, "…", ROUND(AmneData!F37/1000, 3)), IF(AND(F$4=1,F$3=0), "...", ""))</f>
        <v/>
      </c>
      <c r="G37" s="14" t="str">
        <f ca="1">IF(AND(G$4=1,G$3=1), IF(AmneData!G37=0, "…", ROUND(AmneData!G37/1000, 3)), IF(AND(G$4=1,G$3=0), "...", ""))</f>
        <v/>
      </c>
      <c r="H37" s="14" t="str">
        <f ca="1">IF(AND(H$4=1,H$3=1), IF(AmneData!H37=0, "…", ROUND(AmneData!H37/1000, 3)), IF(AND(H$4=1,H$3=0), "...", ""))</f>
        <v/>
      </c>
      <c r="I37" s="14" t="str">
        <f ca="1">IF(AND(I$4=1,I$3=1), IF(AmneData!I37=0, "…", ROUND(AmneData!I37/1000, 3)), IF(AND(I$4=1,I$3=0), "...", ""))</f>
        <v/>
      </c>
      <c r="J37" s="14" t="str">
        <f ca="1">IF(AND(J$4=1,J$3=1), IF(AmneData!J37=0, "…", ROUND(AmneData!J37/1000, 3)), IF(AND(J$4=1,J$3=0), "...", ""))</f>
        <v/>
      </c>
      <c r="K37" s="14" t="str">
        <f ca="1">IF(AND(K$4=1,K$3=1), IF(AmneData!K37=0, "…", ROUND(AmneData!K37/1000, 3)), IF(AND(K$4=1,K$3=0), "...", ""))</f>
        <v/>
      </c>
      <c r="L37" s="14" t="str">
        <f ca="1">IF(AND(L$4=1,L$3=1), IF(AmneData!L37=0, "…", ROUND(AmneData!L37/1000, 3)), IF(AND(L$4=1,L$3=0), "...", ""))</f>
        <v/>
      </c>
      <c r="M37" s="14" t="str">
        <f ca="1">IF(AND(M$4=1,M$3=1), IF(AmneData!M37=0, "…", ROUND(AmneData!M37/1000, 3)), IF(AND(M$4=1,M$3=0), "...", ""))</f>
        <v/>
      </c>
      <c r="N37" s="14" t="str">
        <f ca="1">IF(AND(N$4=1,N$3=1), IF(AmneData!N37=0, "…", ROUND(AmneData!N37/1000, 3)), IF(AND(N$4=1,N$3=0), "...", ""))</f>
        <v/>
      </c>
    </row>
    <row r="38" spans="1:14" ht="13.15" customHeight="1" x14ac:dyDescent="0.2">
      <c r="A38" s="5"/>
      <c r="B38" s="3"/>
      <c r="C38" s="14"/>
      <c r="D38" s="14"/>
      <c r="E38" s="14"/>
      <c r="F38" s="14"/>
      <c r="G38" s="14"/>
      <c r="H38" s="14"/>
      <c r="I38" s="14"/>
      <c r="J38" s="14"/>
      <c r="K38" s="14"/>
      <c r="L38" s="14"/>
      <c r="M38" s="14"/>
      <c r="N38" s="14"/>
    </row>
    <row r="39" spans="1:14" ht="13.15" customHeight="1" x14ac:dyDescent="0.2">
      <c r="A39" s="5">
        <v>28</v>
      </c>
      <c r="B39" s="33" t="s">
        <v>41</v>
      </c>
      <c r="C39" s="14">
        <f ca="1">IF(C$4=1, C40+C44,"")</f>
        <v>555.82600000000002</v>
      </c>
      <c r="D39" s="14">
        <f ca="1">IF(D$4=1, D40+D44,"")</f>
        <v>462.13499999999999</v>
      </c>
      <c r="E39" s="14">
        <f ca="1">IF(E$4=1, E40+E44,"")</f>
        <v>0</v>
      </c>
      <c r="F39" s="14" t="str">
        <f t="shared" ref="F39:N39" ca="1" si="15">IF(F$4=1, F40+F44,"")</f>
        <v/>
      </c>
      <c r="G39" s="14" t="str">
        <f t="shared" ca="1" si="15"/>
        <v/>
      </c>
      <c r="H39" s="14" t="str">
        <f t="shared" ca="1" si="15"/>
        <v/>
      </c>
      <c r="I39" s="14" t="str">
        <f t="shared" ca="1" si="15"/>
        <v/>
      </c>
      <c r="J39" s="14" t="str">
        <f t="shared" ca="1" si="15"/>
        <v/>
      </c>
      <c r="K39" s="14" t="str">
        <f t="shared" ca="1" si="15"/>
        <v/>
      </c>
      <c r="L39" s="14" t="str">
        <f t="shared" ca="1" si="15"/>
        <v/>
      </c>
      <c r="M39" s="14" t="str">
        <f t="shared" ca="1" si="15"/>
        <v/>
      </c>
      <c r="N39" s="14" t="str">
        <f t="shared" ca="1" si="15"/>
        <v/>
      </c>
    </row>
    <row r="40" spans="1:14" ht="13.15" customHeight="1" x14ac:dyDescent="0.2">
      <c r="A40" s="5">
        <v>29</v>
      </c>
      <c r="B40" s="3" t="s">
        <v>632</v>
      </c>
      <c r="C40" s="14">
        <f ca="1">IF(C$4=1, C41+C42+C43,"")</f>
        <v>548.66300000000001</v>
      </c>
      <c r="D40" s="14">
        <f ca="1">IF(D$4=1, D41+D42+D43,"")</f>
        <v>455.63799999999998</v>
      </c>
      <c r="E40" s="14">
        <f ca="1">IF(E$4=1, E41+E42+E43,"")</f>
        <v>0</v>
      </c>
      <c r="F40" s="14" t="str">
        <f t="shared" ref="F40:N40" ca="1" si="16">IF(F$4=1, F41+F42+F43,"")</f>
        <v/>
      </c>
      <c r="G40" s="14" t="str">
        <f t="shared" ca="1" si="16"/>
        <v/>
      </c>
      <c r="H40" s="14" t="str">
        <f t="shared" ca="1" si="16"/>
        <v/>
      </c>
      <c r="I40" s="14" t="str">
        <f t="shared" ca="1" si="16"/>
        <v/>
      </c>
      <c r="J40" s="14" t="str">
        <f t="shared" ca="1" si="16"/>
        <v/>
      </c>
      <c r="K40" s="14" t="str">
        <f t="shared" ca="1" si="16"/>
        <v/>
      </c>
      <c r="L40" s="14" t="str">
        <f t="shared" ca="1" si="16"/>
        <v/>
      </c>
      <c r="M40" s="14" t="str">
        <f t="shared" ca="1" si="16"/>
        <v/>
      </c>
      <c r="N40" s="14" t="str">
        <f t="shared" ca="1" si="16"/>
        <v/>
      </c>
    </row>
    <row r="41" spans="1:14" ht="13.15" customHeight="1" x14ac:dyDescent="0.2">
      <c r="A41" s="5">
        <v>30</v>
      </c>
      <c r="B41" s="23" t="s">
        <v>702</v>
      </c>
      <c r="C41" s="14">
        <f ca="1">IF(C$4=1, ROUND(GetItaISData!Z$41/1000, 3), "")</f>
        <v>424.43299999999999</v>
      </c>
      <c r="D41" s="14">
        <f ca="1">IF(D$4=1, ROUND(GetItaISData!AA$41/1000, 3), "")</f>
        <v>383.26</v>
      </c>
      <c r="E41" s="14">
        <f ca="1">IF(E$4=1, ROUND(GetItaISData!AB$41/1000, 3), "")</f>
        <v>0</v>
      </c>
      <c r="F41" s="14" t="str">
        <f ca="1">IF(F$4=1, ROUND(GetItaISData!AC$41/1000, 3), "")</f>
        <v/>
      </c>
      <c r="G41" s="14" t="str">
        <f ca="1">IF(G$4=1, ROUND(GetItaISData!AD$41/1000, 3), "")</f>
        <v/>
      </c>
      <c r="H41" s="14" t="str">
        <f ca="1">IF(H$4=1, ROUND(GetItaISData!AE$41/1000, 3), "")</f>
        <v/>
      </c>
      <c r="I41" s="14" t="str">
        <f ca="1">IF(I$4=1, ROUND(GetItaISData!AF$41/1000, 3), "")</f>
        <v/>
      </c>
      <c r="J41" s="14" t="str">
        <f ca="1">IF(J$4=1, ROUND(GetItaISData!AG$41/1000, 3), "")</f>
        <v/>
      </c>
      <c r="K41" s="14" t="str">
        <f ca="1">IF(K$4=1, ROUND(GetItaISData!AH$41/1000, 3), "")</f>
        <v/>
      </c>
      <c r="L41" s="14" t="str">
        <f ca="1">IF(L$4=1, ROUND(GetItaISData!AI$41/1000, 3), "")</f>
        <v/>
      </c>
      <c r="M41" s="14" t="str">
        <f ca="1">IF(M$4=1, ROUND(GetItaISData!AJ$41/1000, 3), "")</f>
        <v/>
      </c>
      <c r="N41" s="14" t="str">
        <f ca="1">IF(N$4=1, ROUND(GetItaISData!AK$41/1000, 3), "")</f>
        <v/>
      </c>
    </row>
    <row r="42" spans="1:14" ht="13.15" customHeight="1" x14ac:dyDescent="0.2">
      <c r="A42" s="5">
        <v>31</v>
      </c>
      <c r="B42" s="23" t="s">
        <v>703</v>
      </c>
      <c r="C42" s="14">
        <f ca="1">IF(C$4=1, ROUND(GetItaISData!Z$42/1000, 3), "")</f>
        <v>123.357</v>
      </c>
      <c r="D42" s="14">
        <f ca="1">IF(D$4=1, ROUND(GetItaISData!AA$42/1000, 3), "")</f>
        <v>72.123000000000005</v>
      </c>
      <c r="E42" s="14">
        <f ca="1">IF(E$4=1, ROUND(GetItaISData!AB$42/1000, 3), "")</f>
        <v>0</v>
      </c>
      <c r="F42" s="14" t="str">
        <f ca="1">IF(F$4=1, ROUND(GetItaISData!AC$42/1000, 3), "")</f>
        <v/>
      </c>
      <c r="G42" s="14" t="str">
        <f ca="1">IF(G$4=1, ROUND(GetItaISData!AD$42/1000, 3), "")</f>
        <v/>
      </c>
      <c r="H42" s="14" t="str">
        <f ca="1">IF(H$4=1, ROUND(GetItaISData!AE$42/1000, 3), "")</f>
        <v/>
      </c>
      <c r="I42" s="14" t="str">
        <f ca="1">IF(I$4=1, ROUND(GetItaISData!AF$42/1000, 3), "")</f>
        <v/>
      </c>
      <c r="J42" s="14" t="str">
        <f ca="1">IF(J$4=1, ROUND(GetItaISData!AG$42/1000, 3), "")</f>
        <v/>
      </c>
      <c r="K42" s="14" t="str">
        <f ca="1">IF(K$4=1, ROUND(GetItaISData!AH$42/1000, 3), "")</f>
        <v/>
      </c>
      <c r="L42" s="14" t="str">
        <f ca="1">IF(L$4=1, ROUND(GetItaISData!AI$42/1000, 3), "")</f>
        <v/>
      </c>
      <c r="M42" s="14" t="str">
        <f ca="1">IF(M$4=1, ROUND(GetItaISData!AJ$42/1000, 3), "")</f>
        <v/>
      </c>
      <c r="N42" s="14" t="str">
        <f ca="1">IF(N$4=1, ROUND(GetItaISData!AK$42/1000, 3), "")</f>
        <v/>
      </c>
    </row>
    <row r="43" spans="1:14" ht="13.15" customHeight="1" x14ac:dyDescent="0.2">
      <c r="A43" s="5">
        <v>32</v>
      </c>
      <c r="B43" s="23" t="s">
        <v>704</v>
      </c>
      <c r="C43" s="14">
        <f ca="1">IF(C$4=1, ROUND(GetItaISData!Z$43/1000, 3), "")</f>
        <v>0.873</v>
      </c>
      <c r="D43" s="14">
        <f ca="1">IF(D$4=1, ROUND(GetItaISData!AA$43/1000, 3), "")</f>
        <v>0.255</v>
      </c>
      <c r="E43" s="14">
        <f ca="1">IF(E$4=1, ROUND(GetItaISData!AB$43/1000, 3), "")</f>
        <v>0</v>
      </c>
      <c r="F43" s="14" t="str">
        <f ca="1">IF(F$4=1, ROUND(GetItaISData!AC$43/1000, 3), "")</f>
        <v/>
      </c>
      <c r="G43" s="14" t="str">
        <f ca="1">IF(G$4=1, ROUND(GetItaISData!AD$43/1000, 3), "")</f>
        <v/>
      </c>
      <c r="H43" s="14" t="str">
        <f ca="1">IF(H$4=1, ROUND(GetItaISData!AE$43/1000, 3), "")</f>
        <v/>
      </c>
      <c r="I43" s="14" t="str">
        <f ca="1">IF(I$4=1, ROUND(GetItaISData!AF$43/1000, 3), "")</f>
        <v/>
      </c>
      <c r="J43" s="14" t="str">
        <f ca="1">IF(J$4=1, ROUND(GetItaISData!AG$43/1000, 3), "")</f>
        <v/>
      </c>
      <c r="K43" s="14" t="str">
        <f ca="1">IF(K$4=1, ROUND(GetItaISData!AH$43/1000, 3), "")</f>
        <v/>
      </c>
      <c r="L43" s="14" t="str">
        <f ca="1">IF(L$4=1, ROUND(GetItaISData!AI$43/1000, 3), "")</f>
        <v/>
      </c>
      <c r="M43" s="14" t="str">
        <f ca="1">IF(M$4=1, ROUND(GetItaISData!AJ$43/1000, 3), "")</f>
        <v/>
      </c>
      <c r="N43" s="14" t="str">
        <f ca="1">IF(N$4=1, ROUND(GetItaISData!AK$43/1000, 3), "")</f>
        <v/>
      </c>
    </row>
    <row r="44" spans="1:14" ht="13.15" customHeight="1" x14ac:dyDescent="0.2">
      <c r="A44" s="5">
        <v>33</v>
      </c>
      <c r="B44" s="23" t="s">
        <v>705</v>
      </c>
      <c r="C44" s="14">
        <f ca="1">IF(C$4=1, ROUND(GetItaISData!Z$44/1000, 3), "")</f>
        <v>7.1630000000000003</v>
      </c>
      <c r="D44" s="14">
        <f ca="1">IF(D$4=1, ROUND(GetItaISData!AA$44/1000, 3), "")</f>
        <v>6.4969999999999999</v>
      </c>
      <c r="E44" s="14">
        <f ca="1">IF(E$4=1, ROUND(GetItaISData!AB$44/1000, 3), "")</f>
        <v>0</v>
      </c>
      <c r="F44" s="14" t="str">
        <f ca="1">IF(F$4=1, ROUND(GetItaISData!AC$44/1000, 3), "")</f>
        <v/>
      </c>
      <c r="G44" s="14" t="str">
        <f ca="1">IF(G$4=1, ROUND(GetItaISData!AD$44/1000, 3), "")</f>
        <v/>
      </c>
      <c r="H44" s="14" t="str">
        <f ca="1">IF(H$4=1, ROUND(GetItaISData!AE$44/1000, 3), "")</f>
        <v/>
      </c>
      <c r="I44" s="14" t="str">
        <f ca="1">IF(I$4=1, ROUND(GetItaISData!AF$44/1000, 3), "")</f>
        <v/>
      </c>
      <c r="J44" s="14" t="str">
        <f ca="1">IF(J$4=1, ROUND(GetItaISData!AG$44/1000, 3), "")</f>
        <v/>
      </c>
      <c r="K44" s="14" t="str">
        <f ca="1">IF(K$4=1, ROUND(GetItaISData!AH$44/1000, 3), "")</f>
        <v/>
      </c>
      <c r="L44" s="14" t="str">
        <f ca="1">IF(L$4=1, ROUND(GetItaISData!AI$44/1000, 3), "")</f>
        <v/>
      </c>
      <c r="M44" s="14" t="str">
        <f ca="1">IF(M$4=1, ROUND(GetItaISData!AJ$44/1000, 3), "")</f>
        <v/>
      </c>
      <c r="N44" s="14" t="str">
        <f ca="1">IF(N$4=1, ROUND(GetItaISData!AK$44/1000, 3), "")</f>
        <v/>
      </c>
    </row>
    <row r="45" spans="1:14" ht="13.15" customHeight="1" x14ac:dyDescent="0.2">
      <c r="A45" s="5"/>
      <c r="C45" s="14"/>
      <c r="D45" s="14"/>
      <c r="E45" s="14"/>
      <c r="F45" s="14"/>
      <c r="G45" s="14"/>
      <c r="H45" s="14"/>
      <c r="I45" s="14"/>
      <c r="J45" s="14"/>
      <c r="K45" s="14"/>
      <c r="L45" s="14"/>
      <c r="M45" s="14"/>
      <c r="N45" s="14"/>
    </row>
    <row r="46" spans="1:14" ht="13.15" customHeight="1" x14ac:dyDescent="0.2">
      <c r="A46" s="5">
        <v>34</v>
      </c>
      <c r="B46" s="33" t="s">
        <v>756</v>
      </c>
      <c r="C46" s="14">
        <f ca="1">IF(C$4=1, ROUND(GetItaISData!Z$46/1000, 3), "")</f>
        <v>159.16200000000001</v>
      </c>
      <c r="D46" s="14">
        <f ca="1">IF(D$4=1, ROUND(GetItaISData!AA$46/1000, 3), "")</f>
        <v>166.34399999999999</v>
      </c>
      <c r="E46" s="14">
        <f ca="1">IF(E$4=1, ROUND(GetItaISData!AB$46/1000, 3), "")</f>
        <v>0</v>
      </c>
      <c r="F46" s="14" t="str">
        <f ca="1">IF(F$4=1, ROUND(GetItaISData!AC$46/1000, 3), "")</f>
        <v/>
      </c>
      <c r="G46" s="14" t="str">
        <f ca="1">IF(G$4=1, ROUND(GetItaISData!AD$46/1000, 3), "")</f>
        <v/>
      </c>
      <c r="H46" s="14" t="str">
        <f ca="1">IF(H$4=1, ROUND(GetItaISData!AE$46/1000, 3), "")</f>
        <v/>
      </c>
      <c r="I46" s="14" t="str">
        <f ca="1">IF(I$4=1, ROUND(GetItaISData!AF$46/1000, 3), "")</f>
        <v/>
      </c>
      <c r="J46" s="14" t="str">
        <f ca="1">IF(J$4=1, ROUND(GetItaISData!AG$46/1000, 3), "")</f>
        <v/>
      </c>
      <c r="K46" s="14" t="str">
        <f ca="1">IF(K$4=1, ROUND(GetItaISData!AH$46/1000, 3), "")</f>
        <v/>
      </c>
      <c r="L46" s="14" t="str">
        <f ca="1">IF(L$4=1, ROUND(GetItaISData!AI$46/1000, 3), "")</f>
        <v/>
      </c>
      <c r="M46" s="14" t="str">
        <f ca="1">IF(M$4=1, ROUND(GetItaISData!AJ$46/1000, 3), "")</f>
        <v/>
      </c>
      <c r="N46" s="14" t="str">
        <f ca="1">IF(N$4=1, ROUND(GetItaISData!AK$46/1000, 3), "")</f>
        <v/>
      </c>
    </row>
    <row r="47" spans="1:14" ht="13.15" customHeight="1" x14ac:dyDescent="0.2">
      <c r="A47" s="5"/>
      <c r="C47" s="14"/>
      <c r="D47" s="14"/>
      <c r="E47" s="14"/>
      <c r="F47" s="14"/>
      <c r="G47" s="14"/>
      <c r="H47" s="14"/>
      <c r="I47" s="14"/>
      <c r="J47" s="14"/>
      <c r="K47" s="14"/>
      <c r="L47" s="14"/>
      <c r="M47" s="14"/>
      <c r="N47" s="14"/>
    </row>
    <row r="48" spans="1:14" ht="13.15" customHeight="1" x14ac:dyDescent="0.2">
      <c r="A48" s="5">
        <v>35</v>
      </c>
      <c r="B48" s="33" t="s">
        <v>706</v>
      </c>
      <c r="C48" s="14">
        <f ca="1">IF(C$4=1, ROUND(GetItaISData!Z$48/1000, 3),"")</f>
        <v>4284.6040000000003</v>
      </c>
      <c r="D48" s="14">
        <f ca="1">IF(D$4=1, ROUND(GetItaISData!AA$48/1000, 3),"")</f>
        <v>3874.7370000000001</v>
      </c>
      <c r="E48" s="14">
        <f ca="1">IF(E$4=1, ROUND(GetItaISData!AB$48/1000, 3),"")</f>
        <v>0</v>
      </c>
      <c r="F48" s="14" t="str">
        <f ca="1">IF(F$4=1, ROUND(GetItaISData!AC$48/1000, 3),"")</f>
        <v/>
      </c>
      <c r="G48" s="14" t="str">
        <f ca="1">IF(G$4=1, ROUND(GetItaISData!AD$48/1000, 3),"")</f>
        <v/>
      </c>
      <c r="H48" s="14" t="str">
        <f ca="1">IF(H$4=1, ROUND(GetItaISData!AE$48/1000, 3),"")</f>
        <v/>
      </c>
      <c r="I48" s="14" t="str">
        <f ca="1">IF(I$4=1, ROUND(GetItaISData!AF$48/1000, 3),"")</f>
        <v/>
      </c>
      <c r="J48" s="14" t="str">
        <f ca="1">IF(J$4=1, ROUND(GetItaISData!AG$48/1000, 3),"")</f>
        <v/>
      </c>
      <c r="K48" s="14" t="str">
        <f ca="1">IF(K$4=1, ROUND(GetItaISData!AH$48/1000, 3),"")</f>
        <v/>
      </c>
      <c r="L48" s="14" t="str">
        <f ca="1">IF(L$4=1, ROUND(GetItaISData!AI$48/1000, 3),"")</f>
        <v/>
      </c>
      <c r="M48" s="14" t="str">
        <f ca="1">IF(M$4=1, ROUND(GetItaISData!AJ$48/1000, 3),"")</f>
        <v/>
      </c>
      <c r="N48" s="14" t="str">
        <f ca="1">IF(N$4=1, ROUND(GetItaISData!AK$48/1000, 3),"")</f>
        <v/>
      </c>
    </row>
    <row r="49" spans="1:14" ht="13.15" customHeight="1" x14ac:dyDescent="0.2">
      <c r="A49" s="5">
        <v>36</v>
      </c>
      <c r="B49" s="3" t="s">
        <v>707</v>
      </c>
      <c r="C49" s="14">
        <f ca="1">IF(C$4=1, ROUND(GetItaISData!Z$49/1000, 3), "")</f>
        <v>19.989000000000001</v>
      </c>
      <c r="D49" s="14">
        <f ca="1">IF(D$4=1, ROUND(GetItaISData!AA$49/1000, 3), "")</f>
        <v>13.817</v>
      </c>
      <c r="E49" s="14">
        <f ca="1">IF(E$4=1, ROUND(GetItaISData!AB$49/1000, 3), "")</f>
        <v>0</v>
      </c>
      <c r="F49" s="14" t="str">
        <f ca="1">IF(F$4=1, ROUND(GetItaISData!AC$49/1000, 3), "")</f>
        <v/>
      </c>
      <c r="G49" s="14" t="str">
        <f ca="1">IF(G$4=1, ROUND(GetItaISData!AD$49/1000, 3), "")</f>
        <v/>
      </c>
      <c r="H49" s="14" t="str">
        <f ca="1">IF(H$4=1, ROUND(GetItaISData!AE$49/1000, 3), "")</f>
        <v/>
      </c>
      <c r="I49" s="14" t="str">
        <f ca="1">IF(I$4=1, ROUND(GetItaISData!AF$49/1000, 3), "")</f>
        <v/>
      </c>
      <c r="J49" s="14" t="str">
        <f ca="1">IF(J$4=1, ROUND(GetItaISData!AG$49/1000, 3), "")</f>
        <v/>
      </c>
      <c r="K49" s="14" t="str">
        <f ca="1">IF(K$4=1, ROUND(GetItaISData!AH$49/1000, 3), "")</f>
        <v/>
      </c>
      <c r="L49" s="14" t="str">
        <f ca="1">IF(L$4=1, ROUND(GetItaISData!AI$49/1000, 3), "")</f>
        <v/>
      </c>
      <c r="M49" s="14" t="str">
        <f ca="1">IF(M$4=1, ROUND(GetItaISData!AJ$49/1000, 3), "")</f>
        <v/>
      </c>
      <c r="N49" s="14" t="str">
        <f ca="1">IF(N$4=1, ROUND(GetItaISData!AK$49/1000, 3), "")</f>
        <v/>
      </c>
    </row>
    <row r="50" spans="1:14" ht="13.15" customHeight="1" x14ac:dyDescent="0.2">
      <c r="A50" s="5">
        <v>37</v>
      </c>
      <c r="B50" s="33" t="s">
        <v>708</v>
      </c>
      <c r="C50" s="14">
        <f ca="1">IF(C$4=1, C48-C49, "")</f>
        <v>4264.6150000000007</v>
      </c>
      <c r="D50" s="14">
        <f ca="1">IF(D$4=1, D48-D49, "")</f>
        <v>3860.92</v>
      </c>
      <c r="E50" s="14">
        <f ca="1">IF(E$4=1, E48-E49, "")</f>
        <v>0</v>
      </c>
      <c r="F50" s="14" t="str">
        <f t="shared" ref="F50:N50" ca="1" si="17">IF(F$4=1, F48-F49, "")</f>
        <v/>
      </c>
      <c r="G50" s="14" t="str">
        <f t="shared" ca="1" si="17"/>
        <v/>
      </c>
      <c r="H50" s="14" t="str">
        <f t="shared" ca="1" si="17"/>
        <v/>
      </c>
      <c r="I50" s="14" t="str">
        <f t="shared" ca="1" si="17"/>
        <v/>
      </c>
      <c r="J50" s="14" t="str">
        <f t="shared" ca="1" si="17"/>
        <v/>
      </c>
      <c r="K50" s="14" t="str">
        <f t="shared" ca="1" si="17"/>
        <v/>
      </c>
      <c r="L50" s="14" t="str">
        <f t="shared" ca="1" si="17"/>
        <v/>
      </c>
      <c r="M50" s="14" t="str">
        <f t="shared" ca="1" si="17"/>
        <v/>
      </c>
      <c r="N50" s="14" t="str">
        <f t="shared" ca="1" si="17"/>
        <v/>
      </c>
    </row>
    <row r="51" spans="1:14" ht="13.15" customHeight="1" x14ac:dyDescent="0.2">
      <c r="A51" s="5"/>
      <c r="B51" s="3"/>
      <c r="C51" s="14"/>
      <c r="D51" s="14"/>
      <c r="E51" s="14"/>
      <c r="F51" s="14"/>
      <c r="G51" s="14"/>
      <c r="H51" s="14"/>
      <c r="I51" s="14"/>
      <c r="J51" s="14"/>
      <c r="K51" s="14"/>
      <c r="L51" s="14"/>
      <c r="M51" s="14"/>
      <c r="N51" s="14"/>
    </row>
    <row r="52" spans="1:14" ht="13.15" customHeight="1" x14ac:dyDescent="0.2">
      <c r="A52" s="5">
        <v>38</v>
      </c>
      <c r="B52" s="33" t="s">
        <v>709</v>
      </c>
      <c r="C52" s="14">
        <f ca="1">IF(C$4=1, C54+C70,"")</f>
        <v>3317.5970000000002</v>
      </c>
      <c r="D52" s="14">
        <f ca="1">IF(D$4=1, D54+D70,"")</f>
        <v>2976.5039999999999</v>
      </c>
      <c r="E52" s="14">
        <f ca="1">IF(E$4=1, E54+E70,"")</f>
        <v>0</v>
      </c>
      <c r="F52" s="14" t="str">
        <f t="shared" ref="F52:N52" ca="1" si="18">IF(F$4=1, F54+F70,"")</f>
        <v/>
      </c>
      <c r="G52" s="14" t="str">
        <f t="shared" ca="1" si="18"/>
        <v/>
      </c>
      <c r="H52" s="14" t="str">
        <f t="shared" ca="1" si="18"/>
        <v/>
      </c>
      <c r="I52" s="14" t="str">
        <f t="shared" ca="1" si="18"/>
        <v/>
      </c>
      <c r="J52" s="14" t="str">
        <f t="shared" ca="1" si="18"/>
        <v/>
      </c>
      <c r="K52" s="14" t="str">
        <f t="shared" ca="1" si="18"/>
        <v/>
      </c>
      <c r="L52" s="14" t="str">
        <f t="shared" ca="1" si="18"/>
        <v/>
      </c>
      <c r="M52" s="14" t="str">
        <f t="shared" ca="1" si="18"/>
        <v/>
      </c>
      <c r="N52" s="14" t="str">
        <f t="shared" ca="1" si="18"/>
        <v/>
      </c>
    </row>
    <row r="53" spans="1:14" ht="13.15" customHeight="1" x14ac:dyDescent="0.2">
      <c r="A53" s="5"/>
      <c r="B53" s="3"/>
      <c r="C53" s="14"/>
      <c r="D53" s="14"/>
      <c r="E53" s="14"/>
      <c r="F53" s="14"/>
      <c r="G53" s="14"/>
      <c r="H53" s="14"/>
      <c r="I53" s="14"/>
      <c r="J53" s="14"/>
      <c r="K53" s="14"/>
      <c r="L53" s="14"/>
      <c r="M53" s="14"/>
      <c r="N53" s="14"/>
    </row>
    <row r="54" spans="1:14" ht="13.15" customHeight="1" x14ac:dyDescent="0.2">
      <c r="A54" s="5">
        <v>39</v>
      </c>
      <c r="B54" s="33" t="s">
        <v>710</v>
      </c>
      <c r="C54" s="14">
        <f ca="1">IF(C$4=1, ROUND(GetItaISData!Z$54/1000, 3), "")</f>
        <v>3104.7080000000001</v>
      </c>
      <c r="D54" s="14">
        <f ca="1">IF(D$4=1, ROUND(GetItaISData!AA$54/1000, 3), "")</f>
        <v>2811.125</v>
      </c>
      <c r="E54" s="14">
        <f ca="1">IF(E$4=1, ROUND(GetItaISData!AB$54/1000, 3), "")</f>
        <v>0</v>
      </c>
      <c r="F54" s="14" t="str">
        <f ca="1">IF(F$4=1, ROUND(GetItaISData!AC$54/1000, 3), "")</f>
        <v/>
      </c>
      <c r="G54" s="14" t="str">
        <f ca="1">IF(G$4=1, ROUND(GetItaISData!AD$54/1000, 3), "")</f>
        <v/>
      </c>
      <c r="H54" s="14" t="str">
        <f ca="1">IF(H$4=1, ROUND(GetItaISData!AE$54/1000, 3), "")</f>
        <v/>
      </c>
      <c r="I54" s="14" t="str">
        <f ca="1">IF(I$4=1, ROUND(GetItaISData!AF$54/1000, 3), "")</f>
        <v/>
      </c>
      <c r="J54" s="14" t="str">
        <f ca="1">IF(J$4=1, ROUND(GetItaISData!AG$54/1000, 3), "")</f>
        <v/>
      </c>
      <c r="K54" s="14" t="str">
        <f ca="1">IF(K$4=1, ROUND(GetItaISData!AH$54/1000, 3), "")</f>
        <v/>
      </c>
      <c r="L54" s="14" t="str">
        <f ca="1">IF(L$4=1, ROUND(GetItaISData!AI$54/1000, 3), "")</f>
        <v/>
      </c>
      <c r="M54" s="14" t="str">
        <f ca="1">IF(M$4=1, ROUND(GetItaISData!AJ$54/1000, 3), "")</f>
        <v/>
      </c>
      <c r="N54" s="14" t="str">
        <f ca="1">IF(N$4=1, ROUND(GetItaISData!AK$54/1000, 3), "")</f>
        <v/>
      </c>
    </row>
    <row r="55" spans="1:14" ht="13.15" customHeight="1" x14ac:dyDescent="0.2">
      <c r="A55" s="5">
        <v>40</v>
      </c>
      <c r="B55" s="34" t="s">
        <v>711</v>
      </c>
      <c r="C55" s="14">
        <f ca="1">IF(C$4=1, ROUND(GetItaISData!Z$55/1000, 3), "")</f>
        <v>2513.587</v>
      </c>
      <c r="D55" s="14">
        <f ca="1">IF(D$4=1, ROUND(GetItaISData!AA$55/1000, 3), "")</f>
        <v>2350.8249999999998</v>
      </c>
      <c r="E55" s="14">
        <f ca="1">IF(E$4=1, ROUND(GetItaISData!AB$55/1000, 3), "")</f>
        <v>0</v>
      </c>
      <c r="F55" s="14" t="str">
        <f ca="1">IF(F$4=1, ROUND(GetItaISData!AC$55/1000, 3), "")</f>
        <v/>
      </c>
      <c r="G55" s="14" t="str">
        <f ca="1">IF(G$4=1, ROUND(GetItaISData!AD$55/1000, 3), "")</f>
        <v/>
      </c>
      <c r="H55" s="14" t="str">
        <f ca="1">IF(H$4=1, ROUND(GetItaISData!AE$55/1000, 3), "")</f>
        <v/>
      </c>
      <c r="I55" s="14" t="str">
        <f ca="1">IF(I$4=1, ROUND(GetItaISData!AF$55/1000, 3), "")</f>
        <v/>
      </c>
      <c r="J55" s="14" t="str">
        <f ca="1">IF(J$4=1, ROUND(GetItaISData!AG$55/1000, 3), "")</f>
        <v/>
      </c>
      <c r="K55" s="14" t="str">
        <f ca="1">IF(K$4=1, ROUND(GetItaISData!AH$55/1000, 3), "")</f>
        <v/>
      </c>
      <c r="L55" s="14" t="str">
        <f ca="1">IF(L$4=1, ROUND(GetItaISData!AI$55/1000, 3), "")</f>
        <v/>
      </c>
      <c r="M55" s="14" t="str">
        <f ca="1">IF(M$4=1, ROUND(GetItaISData!AJ$55/1000, 3), "")</f>
        <v/>
      </c>
      <c r="N55" s="14" t="str">
        <f ca="1">IF(N$4=1, ROUND(GetItaISData!AK$55/1000, 3), "")</f>
        <v/>
      </c>
    </row>
    <row r="56" spans="1:14" ht="13.15" customHeight="1" x14ac:dyDescent="0.2">
      <c r="A56" s="5">
        <v>41</v>
      </c>
      <c r="B56" s="23" t="s">
        <v>712</v>
      </c>
      <c r="C56" s="14">
        <f ca="1">IF(C$4=1, ROUND(GetItaISData!Z$56/1000, 3), "")</f>
        <v>591.12099999999998</v>
      </c>
      <c r="D56" s="14">
        <f ca="1">IF(D$4=1, ROUND(GetItaISData!AA$56/1000, 3), "")</f>
        <v>460.30099999999999</v>
      </c>
      <c r="E56" s="14">
        <f ca="1">IF(E$4=1, ROUND(GetItaISData!AB$56/1000, 3), "")</f>
        <v>0</v>
      </c>
      <c r="F56" s="14" t="str">
        <f ca="1">IF(F$4=1, ROUND(GetItaISData!AC$56/1000, 3), "")</f>
        <v/>
      </c>
      <c r="G56" s="14" t="str">
        <f ca="1">IF(G$4=1, ROUND(GetItaISData!AD$56/1000, 3), "")</f>
        <v/>
      </c>
      <c r="H56" s="14" t="str">
        <f ca="1">IF(H$4=1, ROUND(GetItaISData!AE$56/1000, 3), "")</f>
        <v/>
      </c>
      <c r="I56" s="14" t="str">
        <f ca="1">IF(I$4=1, ROUND(GetItaISData!AF$56/1000, 3), "")</f>
        <v/>
      </c>
      <c r="J56" s="14" t="str">
        <f ca="1">IF(J$4=1, ROUND(GetItaISData!AG$56/1000, 3), "")</f>
        <v/>
      </c>
      <c r="K56" s="14" t="str">
        <f ca="1">IF(K$4=1, ROUND(GetItaISData!AH$56/1000, 3), "")</f>
        <v/>
      </c>
      <c r="L56" s="14" t="str">
        <f ca="1">IF(L$4=1, ROUND(GetItaISData!AI$56/1000, 3), "")</f>
        <v/>
      </c>
      <c r="M56" s="14" t="str">
        <f ca="1">IF(M$4=1, ROUND(GetItaISData!AJ$56/1000, 3), "")</f>
        <v/>
      </c>
      <c r="N56" s="14" t="str">
        <f ca="1">IF(N$4=1, ROUND(GetItaISData!AK$56/1000, 3), "")</f>
        <v/>
      </c>
    </row>
    <row r="57" spans="1:14" ht="13.15" customHeight="1" x14ac:dyDescent="0.2">
      <c r="A57" s="5">
        <v>42</v>
      </c>
      <c r="B57" s="23" t="s">
        <v>636</v>
      </c>
      <c r="C57" s="14">
        <f ca="1">IF(AND(C$4=1,C$3=1),  C58+C59, IF(AND(C$4=1,C$3=0),"n.a.", ""))</f>
        <v>1985.653</v>
      </c>
      <c r="D57" s="14" t="str">
        <f ca="1">IF(AND(D$4=1,D$3=1),  D58+D59, IF(AND(D$4=1,D$3=0),"n.a.", ""))</f>
        <v>n.a.</v>
      </c>
      <c r="E57" s="14" t="str">
        <f t="shared" ref="E57:N57" ca="1" si="19">IF(AND(E$4=1,E$3=1),  E58+E59, IF(AND(E$4=1,E$3=0),"n.a.", ""))</f>
        <v>n.a.</v>
      </c>
      <c r="F57" s="14" t="str">
        <f t="shared" ca="1" si="19"/>
        <v/>
      </c>
      <c r="G57" s="14" t="str">
        <f t="shared" ca="1" si="19"/>
        <v/>
      </c>
      <c r="H57" s="14" t="str">
        <f t="shared" ca="1" si="19"/>
        <v/>
      </c>
      <c r="I57" s="14" t="str">
        <f t="shared" ca="1" si="19"/>
        <v/>
      </c>
      <c r="J57" s="14" t="str">
        <f t="shared" ca="1" si="19"/>
        <v/>
      </c>
      <c r="K57" s="14" t="str">
        <f t="shared" ca="1" si="19"/>
        <v/>
      </c>
      <c r="L57" s="14" t="str">
        <f t="shared" ca="1" si="19"/>
        <v/>
      </c>
      <c r="M57" s="14" t="str">
        <f t="shared" ca="1" si="19"/>
        <v/>
      </c>
      <c r="N57" s="14" t="str">
        <f t="shared" ca="1" si="19"/>
        <v/>
      </c>
    </row>
    <row r="58" spans="1:14" ht="13.15" customHeight="1" x14ac:dyDescent="0.2">
      <c r="A58" s="5">
        <v>43</v>
      </c>
      <c r="B58" s="23" t="s">
        <v>696</v>
      </c>
      <c r="C58" s="14">
        <f ca="1">IF(AND(C$4=1,C$3=1),C55-C61, IF(AND(C$4=1,C$3=0), "n.a.", ""))</f>
        <v>1562.087</v>
      </c>
      <c r="D58" s="14" t="str">
        <f ca="1">IF(AND(D$4=1,D$3=1),D55-D61, IF(AND(D$4=1,D$3=0), "n.a.", ""))</f>
        <v>n.a.</v>
      </c>
      <c r="E58" s="14" t="str">
        <f ca="1">IF(AND(E$4=1,E$3=1),E55-E61, IF(AND(E$4=1,E$3=0), "n.a.", ""))</f>
        <v>n.a.</v>
      </c>
      <c r="F58" s="14" t="str">
        <f t="shared" ref="F58:N58" ca="1" si="20">IF(AND(F$4=1,F$3=1),F55-F61, IF(AND(F$4=1,F$3=0), "n.a.", ""))</f>
        <v/>
      </c>
      <c r="G58" s="14" t="str">
        <f t="shared" ca="1" si="20"/>
        <v/>
      </c>
      <c r="H58" s="14" t="str">
        <f t="shared" ca="1" si="20"/>
        <v/>
      </c>
      <c r="I58" s="14" t="str">
        <f t="shared" ca="1" si="20"/>
        <v/>
      </c>
      <c r="J58" s="14" t="str">
        <f t="shared" ca="1" si="20"/>
        <v/>
      </c>
      <c r="K58" s="14" t="str">
        <f t="shared" ca="1" si="20"/>
        <v/>
      </c>
      <c r="L58" s="14" t="str">
        <f t="shared" ca="1" si="20"/>
        <v/>
      </c>
      <c r="M58" s="14" t="str">
        <f t="shared" ca="1" si="20"/>
        <v/>
      </c>
      <c r="N58" s="14" t="str">
        <f t="shared" ca="1" si="20"/>
        <v/>
      </c>
    </row>
    <row r="59" spans="1:14" ht="13.15" customHeight="1" x14ac:dyDescent="0.2">
      <c r="A59" s="5">
        <v>44</v>
      </c>
      <c r="B59" s="23" t="s">
        <v>634</v>
      </c>
      <c r="C59" s="14">
        <f ca="1">IF(C$4=1, C56-C62, "")</f>
        <v>423.56599999999997</v>
      </c>
      <c r="D59" s="14">
        <f ca="1">IF(D$4=1, D56-D62, "")</f>
        <v>295.40899999999999</v>
      </c>
      <c r="E59" s="14">
        <f ca="1">IF(E$4=1, E56-E62, "")</f>
        <v>0</v>
      </c>
      <c r="F59" s="14" t="str">
        <f t="shared" ref="F59:N59" ca="1" si="21">IF(F$4=1, F56-F62, "")</f>
        <v/>
      </c>
      <c r="G59" s="14" t="str">
        <f t="shared" ca="1" si="21"/>
        <v/>
      </c>
      <c r="H59" s="14" t="str">
        <f t="shared" ca="1" si="21"/>
        <v/>
      </c>
      <c r="I59" s="14" t="str">
        <f t="shared" ca="1" si="21"/>
        <v/>
      </c>
      <c r="J59" s="14" t="str">
        <f t="shared" ca="1" si="21"/>
        <v/>
      </c>
      <c r="K59" s="14" t="str">
        <f t="shared" ca="1" si="21"/>
        <v/>
      </c>
      <c r="L59" s="14" t="str">
        <f t="shared" ca="1" si="21"/>
        <v/>
      </c>
      <c r="M59" s="14" t="str">
        <f t="shared" ca="1" si="21"/>
        <v/>
      </c>
      <c r="N59" s="14" t="str">
        <f t="shared" ca="1" si="21"/>
        <v/>
      </c>
    </row>
    <row r="60" spans="1:14" ht="13.15" customHeight="1" x14ac:dyDescent="0.2">
      <c r="A60" s="5">
        <v>45</v>
      </c>
      <c r="B60" s="23" t="s">
        <v>635</v>
      </c>
      <c r="C60" s="14">
        <f ca="1">IF(AND(C$4=1,C$3=1), C61+C62, IF(AND(C$4=1,C$3=0), "n.a.", ""))</f>
        <v>1119.0550000000001</v>
      </c>
      <c r="D60" s="14" t="str">
        <f ca="1">IF(AND(D$4=1,D$3=1), D61+D62, IF(AND(D$4=1,D$3=0), "n.a.", ""))</f>
        <v>n.a.</v>
      </c>
      <c r="E60" s="14" t="str">
        <f ca="1">IF(AND(E$4=1,E$3=1), E61+E62, IF(AND(E$4=1,E$3=0), "n.a.", ""))</f>
        <v>n.a.</v>
      </c>
      <c r="F60" s="14" t="str">
        <f t="shared" ref="F60:N60" ca="1" si="22">IF(AND(F$4=1,F$3=1), F61+F62, IF(AND(F$4=1,F$3=0), "n.a.", ""))</f>
        <v/>
      </c>
      <c r="G60" s="14" t="str">
        <f t="shared" ca="1" si="22"/>
        <v/>
      </c>
      <c r="H60" s="14" t="str">
        <f t="shared" ca="1" si="22"/>
        <v/>
      </c>
      <c r="I60" s="14" t="str">
        <f t="shared" ca="1" si="22"/>
        <v/>
      </c>
      <c r="J60" s="14" t="str">
        <f t="shared" ca="1" si="22"/>
        <v/>
      </c>
      <c r="K60" s="14" t="str">
        <f t="shared" ca="1" si="22"/>
        <v/>
      </c>
      <c r="L60" s="14" t="str">
        <f t="shared" ca="1" si="22"/>
        <v/>
      </c>
      <c r="M60" s="14" t="str">
        <f t="shared" ca="1" si="22"/>
        <v/>
      </c>
      <c r="N60" s="14" t="str">
        <f t="shared" ca="1" si="22"/>
        <v/>
      </c>
    </row>
    <row r="61" spans="1:14" ht="13.15" customHeight="1" x14ac:dyDescent="0.2">
      <c r="A61" s="5">
        <v>46</v>
      </c>
      <c r="B61" s="23" t="s">
        <v>695</v>
      </c>
      <c r="C61" s="14">
        <f ca="1">IF(AND(C$4=1,C$3=1), C64+C67, IF(AND(C$4=1,C$3=0),"n.a.", ""))</f>
        <v>951.5</v>
      </c>
      <c r="D61" s="14" t="str">
        <f ca="1">IF(AND(D$4=1,D$3=1), D64+D67, IF(AND(D$4=1,D$3=0),"n.a.", ""))</f>
        <v>n.a.</v>
      </c>
      <c r="E61" s="14" t="str">
        <f ca="1">IF(AND(E$4=1,E$3=1), E64+E67, IF(AND(E$4=1,E$3=0),"n.a.", ""))</f>
        <v>n.a.</v>
      </c>
      <c r="F61" s="14" t="str">
        <f t="shared" ref="F61:N61" ca="1" si="23">IF(AND(F$4=1,F$3=1), F64+F67, IF(AND(F$4=1,F$3=0),"n.a.", ""))</f>
        <v/>
      </c>
      <c r="G61" s="14" t="str">
        <f t="shared" ca="1" si="23"/>
        <v/>
      </c>
      <c r="H61" s="14" t="str">
        <f t="shared" ca="1" si="23"/>
        <v/>
      </c>
      <c r="I61" s="14" t="str">
        <f t="shared" ca="1" si="23"/>
        <v/>
      </c>
      <c r="J61" s="14" t="str">
        <f t="shared" ca="1" si="23"/>
        <v/>
      </c>
      <c r="K61" s="14" t="str">
        <f t="shared" ca="1" si="23"/>
        <v/>
      </c>
      <c r="L61" s="14" t="str">
        <f t="shared" ca="1" si="23"/>
        <v/>
      </c>
      <c r="M61" s="14" t="str">
        <f t="shared" ca="1" si="23"/>
        <v/>
      </c>
      <c r="N61" s="14" t="str">
        <f t="shared" ca="1" si="23"/>
        <v/>
      </c>
    </row>
    <row r="62" spans="1:14" ht="13.15" customHeight="1" x14ac:dyDescent="0.2">
      <c r="A62" s="5">
        <v>47</v>
      </c>
      <c r="B62" s="23" t="s">
        <v>634</v>
      </c>
      <c r="C62" s="14">
        <f ca="1">IF(C$4=1, C65+C68, "")</f>
        <v>167.55500000000001</v>
      </c>
      <c r="D62" s="14">
        <f ca="1">IF(D$4=1, D65+D68, "")</f>
        <v>164.892</v>
      </c>
      <c r="E62" s="14">
        <f ca="1">IF(E$4=1, E65+E68, "")</f>
        <v>0</v>
      </c>
      <c r="F62" s="14" t="str">
        <f t="shared" ref="F62:N62" ca="1" si="24">IF(F$4=1, F65+F68, "")</f>
        <v/>
      </c>
      <c r="G62" s="14" t="str">
        <f t="shared" ca="1" si="24"/>
        <v/>
      </c>
      <c r="H62" s="14" t="str">
        <f t="shared" ca="1" si="24"/>
        <v/>
      </c>
      <c r="I62" s="14" t="str">
        <f t="shared" ca="1" si="24"/>
        <v/>
      </c>
      <c r="J62" s="14" t="str">
        <f t="shared" ca="1" si="24"/>
        <v/>
      </c>
      <c r="K62" s="14" t="str">
        <f t="shared" ca="1" si="24"/>
        <v/>
      </c>
      <c r="L62" s="14" t="str">
        <f t="shared" ca="1" si="24"/>
        <v/>
      </c>
      <c r="M62" s="14" t="str">
        <f t="shared" ca="1" si="24"/>
        <v/>
      </c>
      <c r="N62" s="14" t="str">
        <f t="shared" ca="1" si="24"/>
        <v/>
      </c>
    </row>
    <row r="63" spans="1:14" ht="13.15" customHeight="1" x14ac:dyDescent="0.2">
      <c r="A63" s="5">
        <v>48</v>
      </c>
      <c r="B63" s="23" t="s">
        <v>713</v>
      </c>
      <c r="C63" s="14">
        <f ca="1">IF(AND(C$4=1,C$3=1),C64+C65, IF(AND(C$4=1,C$3=0),"n.a.", ""))</f>
        <v>507.31899999999996</v>
      </c>
      <c r="D63" s="14" t="str">
        <f ca="1">IF(AND(D$4=1,D$3=1),D64+D65, IF(AND(D$4=1,D$3=0),"n.a.", ""))</f>
        <v>n.a.</v>
      </c>
      <c r="E63" s="14" t="str">
        <f ca="1">IF(AND(E$4=1,E$3=1),E64+E65, IF(AND(E$4=1,E$3=0),"n.a.", ""))</f>
        <v>n.a.</v>
      </c>
      <c r="F63" s="14" t="str">
        <f t="shared" ref="F63:N63" ca="1" si="25">IF(AND(F$4=1,F$3=1),F64+F65, IF(AND(F$4=1,F$3=0),"n.a.", ""))</f>
        <v/>
      </c>
      <c r="G63" s="14" t="str">
        <f t="shared" ca="1" si="25"/>
        <v/>
      </c>
      <c r="H63" s="14" t="str">
        <f t="shared" ca="1" si="25"/>
        <v/>
      </c>
      <c r="I63" s="14" t="str">
        <f t="shared" ca="1" si="25"/>
        <v/>
      </c>
      <c r="J63" s="14" t="str">
        <f t="shared" ca="1" si="25"/>
        <v/>
      </c>
      <c r="K63" s="14" t="str">
        <f t="shared" ca="1" si="25"/>
        <v/>
      </c>
      <c r="L63" s="14" t="str">
        <f t="shared" ca="1" si="25"/>
        <v/>
      </c>
      <c r="M63" s="14" t="str">
        <f t="shared" ca="1" si="25"/>
        <v/>
      </c>
      <c r="N63" s="14" t="str">
        <f t="shared" ca="1" si="25"/>
        <v/>
      </c>
    </row>
    <row r="64" spans="1:14" ht="13.15" customHeight="1" x14ac:dyDescent="0.2">
      <c r="A64" s="5">
        <v>49</v>
      </c>
      <c r="B64" s="23" t="s">
        <v>698</v>
      </c>
      <c r="C64" s="14">
        <f ca="1">IF(AND(C$4=1,C$3=1), ROUND(AmneData!C$64/1000, 3), IF(AND(C$4=1,C$3=0),"n.a.", ""))</f>
        <v>392.50799999999998</v>
      </c>
      <c r="D64" s="14" t="str">
        <f ca="1">IF(AND(D$4=1,D$3=1), ROUND(AmneData!D$64/1000, 3), IF(AND(D$4=1,D$3=0),"n.a.", ""))</f>
        <v>n.a.</v>
      </c>
      <c r="E64" s="14" t="str">
        <f ca="1">IF(AND(E$4=1,E$3=1), ROUND(AmneData!E$64/1000, 3), IF(AND(E$4=1,E$3=0),"n.a.", ""))</f>
        <v>n.a.</v>
      </c>
      <c r="F64" s="14" t="str">
        <f ca="1">IF(AND(F$4=1,F$3=1), ROUND(AmneData!F$64/1000, 3), IF(AND(F$4=1,F$3=0),"n.a.", ""))</f>
        <v/>
      </c>
      <c r="G64" s="14" t="str">
        <f ca="1">IF(AND(G$4=1,G$3=1), ROUND(AmneData!G$64/1000, 3), IF(AND(G$4=1,G$3=0),"n.a.", ""))</f>
        <v/>
      </c>
      <c r="H64" s="14" t="str">
        <f ca="1">IF(AND(H$4=1,H$3=1), ROUND(AmneData!H$64/1000, 3), IF(AND(H$4=1,H$3=0),"n.a.", ""))</f>
        <v/>
      </c>
      <c r="I64" s="14" t="str">
        <f ca="1">IF(AND(I$4=1,I$3=1), ROUND(AmneData!I$64/1000, 3), IF(AND(I$4=1,I$3=0),"n.a.", ""))</f>
        <v/>
      </c>
      <c r="J64" s="14" t="str">
        <f ca="1">IF(AND(J$4=1,J$3=1), ROUND(AmneData!J$64/1000, 3), IF(AND(J$4=1,J$3=0),"n.a.", ""))</f>
        <v/>
      </c>
      <c r="K64" s="14" t="str">
        <f ca="1">IF(AND(K$4=1,K$3=1), ROUND(AmneData!K$64/1000, 3), IF(AND(K$4=1,K$3=0),"n.a.", ""))</f>
        <v/>
      </c>
      <c r="L64" s="14" t="str">
        <f ca="1">IF(AND(L$4=1,L$3=1), ROUND(AmneData!L$64/1000, 3), IF(AND(L$4=1,L$3=0),"n.a.", ""))</f>
        <v/>
      </c>
      <c r="M64" s="14" t="str">
        <f ca="1">IF(AND(M$4=1,M$3=1), ROUND(AmneData!M$64/1000, 3), IF(AND(M$4=1,M$3=0),"n.a.", ""))</f>
        <v/>
      </c>
      <c r="N64" s="14" t="str">
        <f ca="1">IF(AND(N$4=1,N$3=1), ROUND(AmneData!N$64/1000, 3), IF(AND(N$4=1,N$3=0),"n.a.", ""))</f>
        <v/>
      </c>
    </row>
    <row r="65" spans="1:14" ht="13.15" customHeight="1" x14ac:dyDescent="0.2">
      <c r="A65" s="5">
        <v>50</v>
      </c>
      <c r="B65" s="23" t="s">
        <v>622</v>
      </c>
      <c r="C65" s="14">
        <f ca="1">IF(C$4=1, ROUND(GetItaISData!Z$65/1000, 3), "")</f>
        <v>114.81100000000001</v>
      </c>
      <c r="D65" s="14">
        <f ca="1">IF(D$4=1, ROUND(GetItaISData!AA$65/1000, 3), "")</f>
        <v>113.17700000000001</v>
      </c>
      <c r="E65" s="14">
        <f ca="1">IF(E$4=1, ROUND(GetItaISData!AB$65/1000, 3), "")</f>
        <v>0</v>
      </c>
      <c r="F65" s="14" t="str">
        <f ca="1">IF(F$4=1, ROUND(GetItaISData!AC$65/1000, 3), "")</f>
        <v/>
      </c>
      <c r="G65" s="14" t="str">
        <f ca="1">IF(G$4=1, ROUND(GetItaISData!AD$65/1000, 3), "")</f>
        <v/>
      </c>
      <c r="H65" s="14" t="str">
        <f ca="1">IF(H$4=1, ROUND(GetItaISData!AE$65/1000, 3), "")</f>
        <v/>
      </c>
      <c r="I65" s="14" t="str">
        <f ca="1">IF(I$4=1, ROUND(GetItaISData!AF$65/1000, 3), "")</f>
        <v/>
      </c>
      <c r="J65" s="14" t="str">
        <f ca="1">IF(J$4=1, ROUND(GetItaISData!AG$65/1000, 3), "")</f>
        <v/>
      </c>
      <c r="K65" s="14" t="str">
        <f ca="1">IF(K$4=1, ROUND(GetItaISData!AH$65/1000, 3), "")</f>
        <v/>
      </c>
      <c r="L65" s="14" t="str">
        <f ca="1">IF(L$4=1, ROUND(GetItaISData!AI$65/1000, 3), "")</f>
        <v/>
      </c>
      <c r="M65" s="14" t="str">
        <f ca="1">IF(M$4=1, ROUND(GetItaISData!AJ$65/1000, 3), "")</f>
        <v/>
      </c>
      <c r="N65" s="14" t="str">
        <f ca="1">IF(N$4=1, ROUND(GetItaISData!AK$65/1000, 3), "")</f>
        <v/>
      </c>
    </row>
    <row r="66" spans="1:14" ht="13.15" customHeight="1" x14ac:dyDescent="0.2">
      <c r="A66" s="5">
        <v>51</v>
      </c>
      <c r="B66" s="23" t="s">
        <v>633</v>
      </c>
      <c r="C66" s="14">
        <f ca="1">IF(AND(C$4=1,C$3=1), C67+C68, IF(AND(C$4=1,C$3=0), "n.a.", ""))</f>
        <v>611.73599999999999</v>
      </c>
      <c r="D66" s="14" t="str">
        <f ca="1">IF(AND(D$4=1,D$3=1), D67+D68, IF(AND(D$4=1,D$3=0), "n.a.", ""))</f>
        <v>n.a.</v>
      </c>
      <c r="E66" s="14" t="str">
        <f ca="1">IF(AND(E$4=1,E$3=1), E67+E68, IF(AND(E$4=1,E$3=0), "n.a.", ""))</f>
        <v>n.a.</v>
      </c>
      <c r="F66" s="14" t="str">
        <f t="shared" ref="F66:N66" ca="1" si="26">IF(AND(F$4=1,F$3=1), F67+F68, IF(AND(F$4=1,F$3=0), "n.a.", ""))</f>
        <v/>
      </c>
      <c r="G66" s="14" t="str">
        <f t="shared" ca="1" si="26"/>
        <v/>
      </c>
      <c r="H66" s="14" t="str">
        <f t="shared" ca="1" si="26"/>
        <v/>
      </c>
      <c r="I66" s="14" t="str">
        <f t="shared" ca="1" si="26"/>
        <v/>
      </c>
      <c r="J66" s="14" t="str">
        <f t="shared" ca="1" si="26"/>
        <v/>
      </c>
      <c r="K66" s="14" t="str">
        <f t="shared" ca="1" si="26"/>
        <v/>
      </c>
      <c r="L66" s="14" t="str">
        <f t="shared" ca="1" si="26"/>
        <v/>
      </c>
      <c r="M66" s="14" t="str">
        <f t="shared" ca="1" si="26"/>
        <v/>
      </c>
      <c r="N66" s="14" t="str">
        <f t="shared" ca="1" si="26"/>
        <v/>
      </c>
    </row>
    <row r="67" spans="1:14" ht="13.15" customHeight="1" x14ac:dyDescent="0.2">
      <c r="A67" s="5">
        <v>52</v>
      </c>
      <c r="B67" s="23" t="s">
        <v>698</v>
      </c>
      <c r="C67" s="14">
        <f ca="1">IF(AND(C$4=1,C$3=1), ROUND(AmneData!C$67/1000, 3), IF(AND(C$4=1,C$3=0), "n.a.", ""))</f>
        <v>558.99199999999996</v>
      </c>
      <c r="D67" s="14" t="str">
        <f ca="1">IF(AND(D$4=1,D$3=1), ROUND(AmneData!D$67/1000, 3), IF(AND(D$4=1,D$3=0), "n.a.", ""))</f>
        <v>n.a.</v>
      </c>
      <c r="E67" s="14" t="str">
        <f ca="1">IF(AND(E$4=1,E$3=1), ROUND(AmneData!E$67/1000, 3), IF(AND(E$4=1,E$3=0), "n.a.", ""))</f>
        <v>n.a.</v>
      </c>
      <c r="F67" s="14" t="str">
        <f ca="1">IF(AND(F$4=1,F$3=1), ROUND(AmneData!F$67/1000, 3), IF(AND(F$4=1,F$3=0), "n.a.", ""))</f>
        <v/>
      </c>
      <c r="G67" s="14" t="str">
        <f ca="1">IF(AND(G$4=1,G$3=1), ROUND(AmneData!G$67/1000, 3), IF(AND(G$4=1,G$3=0), "n.a.", ""))</f>
        <v/>
      </c>
      <c r="H67" s="14" t="str">
        <f ca="1">IF(AND(H$4=1,H$3=1), ROUND(AmneData!H$67/1000, 3), IF(AND(H$4=1,H$3=0), "n.a.", ""))</f>
        <v/>
      </c>
      <c r="I67" s="14" t="str">
        <f ca="1">IF(AND(I$4=1,I$3=1), ROUND(AmneData!I$67/1000, 3), IF(AND(I$4=1,I$3=0), "n.a.", ""))</f>
        <v/>
      </c>
      <c r="J67" s="14" t="str">
        <f ca="1">IF(AND(J$4=1,J$3=1), ROUND(AmneData!J$67/1000, 3), IF(AND(J$4=1,J$3=0), "n.a.", ""))</f>
        <v/>
      </c>
      <c r="K67" s="14" t="str">
        <f ca="1">IF(AND(K$4=1,K$3=1), ROUND(AmneData!K$67/1000, 3), IF(AND(K$4=1,K$3=0), "n.a.", ""))</f>
        <v/>
      </c>
      <c r="L67" s="14" t="str">
        <f ca="1">IF(AND(L$4=1,L$3=1), ROUND(AmneData!L$67/1000, 3), IF(AND(L$4=1,L$3=0), "n.a.", ""))</f>
        <v/>
      </c>
      <c r="M67" s="14" t="str">
        <f ca="1">IF(AND(M$4=1,M$3=1), ROUND(AmneData!M$67/1000, 3), IF(AND(M$4=1,M$3=0), "n.a.", ""))</f>
        <v/>
      </c>
      <c r="N67" s="14" t="str">
        <f ca="1">IF(AND(N$4=1,N$3=1), ROUND(AmneData!N$67/1000, 3), IF(AND(N$4=1,N$3=0), "n.a.", ""))</f>
        <v/>
      </c>
    </row>
    <row r="68" spans="1:14" ht="13.15" customHeight="1" x14ac:dyDescent="0.2">
      <c r="A68" s="5">
        <v>53</v>
      </c>
      <c r="B68" s="23" t="s">
        <v>622</v>
      </c>
      <c r="C68" s="14">
        <f ca="1">IF(C$4=1, ROUND(GetItaISData!Z$68/1000, 3), "")</f>
        <v>52.744</v>
      </c>
      <c r="D68" s="14">
        <f ca="1">IF(D$4=1, ROUND(GetItaISData!AA$68/1000, 3), "")</f>
        <v>51.715000000000003</v>
      </c>
      <c r="E68" s="14">
        <f ca="1">IF(E$4=1, ROUND(GetItaISData!AB$68/1000, 3), "")</f>
        <v>0</v>
      </c>
      <c r="F68" s="14" t="str">
        <f ca="1">IF(F$4=1, ROUND(GetItaISData!AC$68/1000, 3), "")</f>
        <v/>
      </c>
      <c r="G68" s="14" t="str">
        <f ca="1">IF(G$4=1, ROUND(GetItaISData!AD$68/1000, 3), "")</f>
        <v/>
      </c>
      <c r="H68" s="14" t="str">
        <f ca="1">IF(H$4=1, ROUND(GetItaISData!AE$68/1000, 3), "")</f>
        <v/>
      </c>
      <c r="I68" s="14" t="str">
        <f ca="1">IF(I$4=1, ROUND(GetItaISData!AF$68/1000, 3), "")</f>
        <v/>
      </c>
      <c r="J68" s="14" t="str">
        <f ca="1">IF(J$4=1, ROUND(GetItaISData!AG$68/1000, 3), "")</f>
        <v/>
      </c>
      <c r="K68" s="14" t="str">
        <f ca="1">IF(K$4=1, ROUND(GetItaISData!AH$68/1000, 3), "")</f>
        <v/>
      </c>
      <c r="L68" s="14" t="str">
        <f ca="1">IF(L$4=1, ROUND(GetItaISData!AI$68/1000, 3), "")</f>
        <v/>
      </c>
      <c r="M68" s="14" t="str">
        <f ca="1">IF(M$4=1, ROUND(GetItaISData!AJ$68/1000, 3), "")</f>
        <v/>
      </c>
      <c r="N68" s="14" t="str">
        <f ca="1">IF(N$4=1, ROUND(GetItaISData!AK$68/1000, 3), "")</f>
        <v/>
      </c>
    </row>
    <row r="69" spans="1:14" ht="13.15" customHeight="1" x14ac:dyDescent="0.2">
      <c r="A69" s="5"/>
      <c r="B69" s="3"/>
      <c r="C69" s="14"/>
      <c r="D69" s="14"/>
      <c r="E69" s="14"/>
      <c r="F69" s="14"/>
      <c r="G69" s="14"/>
      <c r="H69" s="14"/>
      <c r="I69" s="14"/>
      <c r="J69" s="14"/>
      <c r="K69" s="14"/>
      <c r="L69" s="14"/>
      <c r="M69" s="14"/>
      <c r="N69" s="14"/>
    </row>
    <row r="70" spans="1:14" ht="13.15" customHeight="1" x14ac:dyDescent="0.2">
      <c r="A70" s="5">
        <v>54</v>
      </c>
      <c r="B70" s="33" t="s">
        <v>714</v>
      </c>
      <c r="C70" s="14">
        <f ca="1">IF(C$4=1, ROUND(GetItaISData!Z$70/1000, 3), "")</f>
        <v>212.88900000000001</v>
      </c>
      <c r="D70" s="14">
        <f ca="1">IF(D$4=1, ROUND(GetItaISData!AA$70/1000, 3), "")</f>
        <v>165.37899999999999</v>
      </c>
      <c r="E70" s="14">
        <f ca="1">IF(E$4=1, ROUND(GetItaISData!AB$70/1000, 3), "")</f>
        <v>0</v>
      </c>
      <c r="F70" s="14" t="str">
        <f ca="1">IF(F$4=1, ROUND(GetItaISData!AC$70/1000, 3), "")</f>
        <v/>
      </c>
      <c r="G70" s="14" t="str">
        <f ca="1">IF(G$4=1, ROUND(GetItaISData!AD$70/1000, 3), "")</f>
        <v/>
      </c>
      <c r="H70" s="14" t="str">
        <f ca="1">IF(H$4=1, ROUND(GetItaISData!AE$70/1000, 3), "")</f>
        <v/>
      </c>
      <c r="I70" s="14" t="str">
        <f ca="1">IF(I$4=1, ROUND(GetItaISData!AF$70/1000, 3), "")</f>
        <v/>
      </c>
      <c r="J70" s="14" t="str">
        <f ca="1">IF(J$4=1, ROUND(GetItaISData!AG$70/1000, 3), "")</f>
        <v/>
      </c>
      <c r="K70" s="14" t="str">
        <f ca="1">IF(K$4=1, ROUND(GetItaISData!AH$70/1000, 3), "")</f>
        <v/>
      </c>
      <c r="L70" s="14" t="str">
        <f ca="1">IF(L$4=1, ROUND(GetItaISData!AI$70/1000, 3), "")</f>
        <v/>
      </c>
      <c r="M70" s="14" t="str">
        <f ca="1">IF(M$4=1, ROUND(GetItaISData!AJ$70/1000, 3), "")</f>
        <v/>
      </c>
      <c r="N70" s="14" t="str">
        <f ca="1">IF(N$4=1, ROUND(GetItaISData!AK$70/1000, 3), "")</f>
        <v/>
      </c>
    </row>
    <row r="71" spans="1:14" ht="13.15" customHeight="1" x14ac:dyDescent="0.2">
      <c r="A71" s="5"/>
      <c r="C71" s="14"/>
      <c r="D71" s="14"/>
      <c r="E71" s="14"/>
      <c r="F71" s="14"/>
      <c r="G71" s="14"/>
      <c r="H71" s="14"/>
      <c r="I71" s="14"/>
      <c r="J71" s="14"/>
      <c r="K71" s="14"/>
      <c r="L71" s="14"/>
      <c r="M71" s="14"/>
      <c r="N71" s="14"/>
    </row>
    <row r="72" spans="1:14" ht="13.15" customHeight="1" x14ac:dyDescent="0.2">
      <c r="A72" s="5">
        <v>55</v>
      </c>
      <c r="B72" s="23" t="s">
        <v>715</v>
      </c>
      <c r="C72" s="14">
        <f ca="1">IF(AND(C$4=1,C$3=1), ROUND(AmneData!C$72/1000, 3), IF(AND(C$4=1,C$3=0),  "n.a.", ""))</f>
        <v>5398.6750000000002</v>
      </c>
      <c r="D72" s="14" t="str">
        <f ca="1">IF(AND(D$4=1,D$3=1), ROUND(AmneData!D$72/1000, 3), IF(AND(D$4=1,D$3=0),  "n.a.", ""))</f>
        <v>n.a.</v>
      </c>
      <c r="E72" s="14" t="str">
        <f ca="1">IF(AND(E$4=1,E$3=1), ROUND(AmneData!E$72/1000, 3), IF(AND(E$4=1,E$3=0),  "n.a.", ""))</f>
        <v>n.a.</v>
      </c>
      <c r="F72" s="14" t="str">
        <f ca="1">IF(AND(F$4=1,F$3=1), ROUND(AmneData!F$72/1000, 3), IF(AND(F$4=1,F$3=0),  "n.a.", ""))</f>
        <v/>
      </c>
      <c r="G72" s="14" t="str">
        <f ca="1">IF(AND(G$4=1,G$3=1), ROUND(AmneData!G$72/1000, 3), IF(AND(G$4=1,G$3=0),  "n.a.", ""))</f>
        <v/>
      </c>
      <c r="H72" s="14" t="str">
        <f ca="1">IF(AND(H$4=1,H$3=1), ROUND(AmneData!H$72/1000, 3), IF(AND(H$4=1,H$3=0),  "n.a.", ""))</f>
        <v/>
      </c>
      <c r="I72" s="14" t="str">
        <f ca="1">IF(AND(I$4=1,I$3=1), ROUND(AmneData!I$72/1000, 3), IF(AND(I$4=1,I$3=0),  "n.a.", ""))</f>
        <v/>
      </c>
      <c r="J72" s="14" t="str">
        <f ca="1">IF(AND(J$4=1,J$3=1), ROUND(AmneData!J$72/1000, 3), IF(AND(J$4=1,J$3=0),  "n.a.", ""))</f>
        <v/>
      </c>
      <c r="K72" s="14" t="str">
        <f ca="1">IF(AND(K$4=1,K$3=1), ROUND(AmneData!K$72/1000, 3), IF(AND(K$4=1,K$3=0),  "n.a.", ""))</f>
        <v/>
      </c>
      <c r="L72" s="14" t="str">
        <f ca="1">IF(AND(L$4=1,L$3=1), ROUND(AmneData!L$72/1000, 3), IF(AND(L$4=1,L$3=0),  "n.a.", ""))</f>
        <v/>
      </c>
      <c r="M72" s="14" t="str">
        <f ca="1">IF(AND(M$4=1,M$3=1), ROUND(AmneData!M$72/1000, 3), IF(AND(M$4=1,M$3=0),  "n.a.", ""))</f>
        <v/>
      </c>
      <c r="N72" s="14" t="str">
        <f ca="1">IF(AND(N$4=1,N$3=1), ROUND(AmneData!N$72/1000, 3), IF(AND(N$4=1,N$3=0),  "n.a.", ""))</f>
        <v/>
      </c>
    </row>
    <row r="73" spans="1:14" ht="13.15" customHeight="1" x14ac:dyDescent="0.2">
      <c r="A73" s="5">
        <v>56</v>
      </c>
      <c r="B73" s="23" t="s">
        <v>716</v>
      </c>
      <c r="C73" s="14">
        <f ca="1">IF(AND(C$4=1,C$3=1), ROUND(AmneData!C$73/1000, 3)+C68, IF(AND(C$4=1,C$3=0),"n.a.", ""))</f>
        <v>807.43100000000004</v>
      </c>
      <c r="D73" s="14" t="str">
        <f ca="1">IF(AND(D$4=1,D$3=1), ROUND(AmneData!D$73/1000, 3)+D68, IF(AND(D$4=1,D$3=0),"n.a.", ""))</f>
        <v>n.a.</v>
      </c>
      <c r="E73" s="14" t="str">
        <f ca="1">IF(AND(E$4=1,E$3=1), ROUND(AmneData!E$73/1000, 3)+E68, IF(AND(E$4=1,E$3=0),"n.a.", ""))</f>
        <v>n.a.</v>
      </c>
      <c r="F73" s="14" t="str">
        <f ca="1">IF(AND(F$4=1,F$3=1), ROUND(AmneData!F$73/1000, 3)+F68, IF(AND(F$4=1,F$3=0),"n.a.", ""))</f>
        <v/>
      </c>
      <c r="G73" s="14" t="str">
        <f ca="1">IF(AND(G$4=1,G$3=1), ROUND(AmneData!G$73/1000, 3)+G68, IF(AND(G$4=1,G$3=0),"n.a.", ""))</f>
        <v/>
      </c>
      <c r="H73" s="14" t="str">
        <f ca="1">IF(AND(H$4=1,H$3=1), ROUND(AmneData!H$73/1000, 3)+H68, IF(AND(H$4=1,H$3=0),"n.a.", ""))</f>
        <v/>
      </c>
      <c r="I73" s="14" t="str">
        <f ca="1">IF(AND(I$4=1,I$3=1), ROUND(AmneData!I$73/1000, 3)+I68, IF(AND(I$4=1,I$3=0),"n.a.", ""))</f>
        <v/>
      </c>
      <c r="J73" s="14" t="str">
        <f ca="1">IF(AND(J$4=1,J$3=1), ROUND(AmneData!J$73/1000, 3)+J68, IF(AND(J$4=1,J$3=0),"n.a.", ""))</f>
        <v/>
      </c>
      <c r="K73" s="14" t="str">
        <f ca="1">IF(AND(K$4=1,K$3=1), ROUND(AmneData!K$73/1000, 3)+K68, IF(AND(K$4=1,K$3=0),"n.a.", ""))</f>
        <v/>
      </c>
      <c r="L73" s="14" t="str">
        <f ca="1">IF(AND(L$4=1,L$3=1), ROUND(AmneData!L$73/1000, 3)+L68, IF(AND(L$4=1,L$3=0),"n.a.", ""))</f>
        <v/>
      </c>
      <c r="M73" s="14" t="str">
        <f ca="1">IF(AND(M$4=1,M$3=1), ROUND(AmneData!M$73/1000, 3)+M68, IF(AND(M$4=1,M$3=0),"n.a.", ""))</f>
        <v/>
      </c>
      <c r="N73" s="14" t="str">
        <f ca="1">IF(AND(N$4=1,N$3=1), ROUND(AmneData!N$73/1000, 3)+N68, IF(AND(N$4=1,N$3=0),"n.a.", ""))</f>
        <v/>
      </c>
    </row>
    <row r="74" spans="1:14" ht="13.15" customHeight="1" x14ac:dyDescent="0.2">
      <c r="A74" s="5">
        <v>57</v>
      </c>
      <c r="B74" s="23" t="s">
        <v>624</v>
      </c>
      <c r="C74" s="14">
        <f ca="1">IF(AND(C$4=1,C$3=1), C72-C70-C73-AmneData!C37, IF(AND(C$4=1,C$3=0), "n.a.", ""))</f>
        <v>4378.3549999999996</v>
      </c>
      <c r="D74" s="14" t="str">
        <f ca="1">IF(AND(D$4=1,D$3=1), D72-D70-D73-AmneData!D37, IF(AND(D$4=1,D$3=0), "n.a.", ""))</f>
        <v>n.a.</v>
      </c>
      <c r="E74" s="14" t="str">
        <f ca="1">IF(AND(E$4=1,E$3=1), E72-E70-E73-AmneData!E37, IF(AND(E$4=1,E$3=0), "n.a.", ""))</f>
        <v>n.a.</v>
      </c>
      <c r="F74" s="14" t="str">
        <f ca="1">IF(AND(F$4=1,F$3=1), F72-F70-F73-AmneData!F37, IF(AND(F$4=1,F$3=0), "n.a.", ""))</f>
        <v/>
      </c>
      <c r="G74" s="14" t="str">
        <f ca="1">IF(AND(G$4=1,G$3=1), G72-G70-G73-AmneData!G37, IF(AND(G$4=1,G$3=0), "n.a.", ""))</f>
        <v/>
      </c>
      <c r="H74" s="14" t="str">
        <f ca="1">IF(AND(H$4=1,H$3=1), H72-H70-H73-AmneData!H37, IF(AND(H$4=1,H$3=0), "n.a.", ""))</f>
        <v/>
      </c>
      <c r="I74" s="14" t="str">
        <f ca="1">IF(AND(I$4=1,I$3=1), I72-I70-I73-AmneData!I37, IF(AND(I$4=1,I$3=0), "n.a.", ""))</f>
        <v/>
      </c>
      <c r="J74" s="14" t="str">
        <f ca="1">IF(AND(J$4=1,J$3=1), J72-J70-J73-AmneData!J37, IF(AND(J$4=1,J$3=0), "n.a.", ""))</f>
        <v/>
      </c>
      <c r="K74" s="14" t="str">
        <f ca="1">IF(AND(K$4=1,K$3=1), K72-K70-K73-AmneData!K37, IF(AND(K$4=1,K$3=0), "n.a.", ""))</f>
        <v/>
      </c>
      <c r="L74" s="14" t="str">
        <f ca="1">IF(AND(L$4=1,L$3=1), L72-L70-L73-AmneData!L37, IF(AND(L$4=1,L$3=0), "n.a.", ""))</f>
        <v/>
      </c>
      <c r="M74" s="14" t="str">
        <f ca="1">IF(AND(M$4=1,M$3=1), M72-M70-M73-AmneData!M37, IF(AND(M$4=1,M$3=0), "n.a.", ""))</f>
        <v/>
      </c>
      <c r="N74" s="14" t="str">
        <f ca="1">IF(AND(N$4=1,N$3=1), N72-N70-N73-AmneData!N37, IF(AND(N$4=1,N$3=0), "n.a.", ""))</f>
        <v/>
      </c>
    </row>
    <row r="75" spans="1:14" ht="13.15" customHeight="1" x14ac:dyDescent="0.2">
      <c r="A75" s="5">
        <v>58</v>
      </c>
      <c r="B75" s="23" t="s">
        <v>717</v>
      </c>
      <c r="C75" s="14">
        <f ca="1">IF(AND(C$4=1,C$3=1), ROUND(AmneData!C$75/1000, 3), IF(AND(C$4=1,C$3=0), "n.a.",  ""))</f>
        <v>724.66800000000001</v>
      </c>
      <c r="D75" s="14" t="str">
        <f ca="1">IF(AND(D$4=1,D$3=1), ROUND(AmneData!D$75/1000, 3), IF(AND(D$4=1,D$3=0), "n.a.",  ""))</f>
        <v>n.a.</v>
      </c>
      <c r="E75" s="14" t="str">
        <f ca="1">IF(AND(E$4=1,E$3=1), ROUND(AmneData!E$75/1000, 3), IF(AND(E$4=1,E$3=0), "n.a.",  ""))</f>
        <v>n.a.</v>
      </c>
      <c r="F75" s="14" t="str">
        <f ca="1">IF(AND(F$4=1,F$3=1), ROUND(AmneData!F$75/1000, 3), IF(AND(F$4=1,F$3=0), "n.a.",  ""))</f>
        <v/>
      </c>
      <c r="G75" s="14" t="str">
        <f ca="1">IF(AND(G$4=1,G$3=1), ROUND(AmneData!G$75/1000, 3), IF(AND(G$4=1,G$3=0), "n.a.",  ""))</f>
        <v/>
      </c>
      <c r="H75" s="14" t="str">
        <f ca="1">IF(AND(H$4=1,H$3=1), ROUND(AmneData!H$75/1000, 3), IF(AND(H$4=1,H$3=0), "n.a.",  ""))</f>
        <v/>
      </c>
      <c r="I75" s="14" t="str">
        <f ca="1">IF(AND(I$4=1,I$3=1), ROUND(AmneData!I$75/1000, 3), IF(AND(I$4=1,I$3=0), "n.a.",  ""))</f>
        <v/>
      </c>
      <c r="J75" s="14" t="str">
        <f ca="1">IF(AND(J$4=1,J$3=1), ROUND(AmneData!J$75/1000, 3), IF(AND(J$4=1,J$3=0), "n.a.",  ""))</f>
        <v/>
      </c>
      <c r="K75" s="14" t="str">
        <f ca="1">IF(AND(K$4=1,K$3=1), ROUND(AmneData!K$75/1000, 3), IF(AND(K$4=1,K$3=0), "n.a.",  ""))</f>
        <v/>
      </c>
      <c r="L75" s="14" t="str">
        <f ca="1">IF(AND(L$4=1,L$3=1), ROUND(AmneData!L$75/1000, 3), IF(AND(L$4=1,L$3=0), "n.a.",  ""))</f>
        <v/>
      </c>
      <c r="M75" s="14" t="str">
        <f ca="1">IF(AND(M$4=1,M$3=1), ROUND(AmneData!M$75/1000, 3), IF(AND(M$4=1,M$3=0), "n.a.",  ""))</f>
        <v/>
      </c>
      <c r="N75" s="14" t="str">
        <f ca="1">IF(AND(N$4=1,N$3=1), ROUND(AmneData!N$75/1000, 3), IF(AND(N$4=1,N$3=0), "n.a.",  ""))</f>
        <v/>
      </c>
    </row>
    <row r="76" spans="1:14" ht="13.15" customHeight="1" x14ac:dyDescent="0.2">
      <c r="A76" s="5">
        <v>59</v>
      </c>
      <c r="B76" s="23" t="s">
        <v>718</v>
      </c>
      <c r="C76" s="14">
        <f ca="1">IF(AND(C$4=1,C$3=1),C74-C75, IF(AND(C$4=1,C$3=0),"n.a.", ""))</f>
        <v>3653.6869999999994</v>
      </c>
      <c r="D76" s="14" t="str">
        <f ca="1">IF(AND(D$4=1,D$3=1),D74-D75, IF(AND(D$4=1,D$3=0),"n.a.", ""))</f>
        <v>n.a.</v>
      </c>
      <c r="E76" s="14" t="str">
        <f ca="1">IF(AND(E$4=1,E$3=1),E74-E75, IF(AND(E$4=1,E$3=0),"n.a.", ""))</f>
        <v>n.a.</v>
      </c>
      <c r="F76" s="14" t="str">
        <f t="shared" ref="F76:N76" ca="1" si="27">IF(AND(F$4=1,F$3=1),F74-F75, IF(AND(F$4=1,F$3=0),"n.a.", ""))</f>
        <v/>
      </c>
      <c r="G76" s="14" t="str">
        <f t="shared" ca="1" si="27"/>
        <v/>
      </c>
      <c r="H76" s="14" t="str">
        <f t="shared" ca="1" si="27"/>
        <v/>
      </c>
      <c r="I76" s="14" t="str">
        <f t="shared" ca="1" si="27"/>
        <v/>
      </c>
      <c r="J76" s="14" t="str">
        <f t="shared" ca="1" si="27"/>
        <v/>
      </c>
      <c r="K76" s="14" t="str">
        <f t="shared" ca="1" si="27"/>
        <v/>
      </c>
      <c r="L76" s="14" t="str">
        <f t="shared" ca="1" si="27"/>
        <v/>
      </c>
      <c r="M76" s="14" t="str">
        <f t="shared" ca="1" si="27"/>
        <v/>
      </c>
      <c r="N76" s="14" t="str">
        <f t="shared" ca="1" si="27"/>
        <v/>
      </c>
    </row>
    <row r="77" spans="1:14" ht="13.15" customHeight="1" x14ac:dyDescent="0.2">
      <c r="A77" s="5">
        <v>60</v>
      </c>
      <c r="B77" s="23" t="s">
        <v>719</v>
      </c>
      <c r="C77" s="14" t="str">
        <f ca="1">IF(AND(C$4=1,C$3=1), IF(AmneData!C$77=0, "…", ROUND(AmneData!C$77/1000, 3)),IF(AND(C$4=1,C$3=0), "…", ""))</f>
        <v>…</v>
      </c>
      <c r="D77" s="14" t="str">
        <f ca="1">IF(AND(D$4=1,D$3=1), IF(AmneData!D$77=0, "…", ROUND(AmneData!D$77/1000, 3)),IF(AND(D$4=1,D$3=0), "…", ""))</f>
        <v>…</v>
      </c>
      <c r="E77" s="14" t="str">
        <f ca="1">IF(AND(E$4=1,E$3=1), IF(AmneData!E$77=0, "…", ROUND(AmneData!E$77/1000, 3)),IF(AND(E$4=1,E$3=0), "…", ""))</f>
        <v>…</v>
      </c>
      <c r="F77" s="14" t="str">
        <f ca="1">IF(AND(F$4=1,F$3=1), IF(AmneData!F$77=0, "…", ROUND(AmneData!F$77/1000, 3)),IF(AND(F$4=1,F$3=0), "…", ""))</f>
        <v/>
      </c>
      <c r="G77" s="14" t="str">
        <f ca="1">IF(AND(G$4=1,G$3=1), IF(AmneData!G$77=0, "…", ROUND(AmneData!G$77/1000, 3)),IF(AND(G$4=1,G$3=0), "…", ""))</f>
        <v/>
      </c>
      <c r="H77" s="14" t="str">
        <f ca="1">IF(AND(H$4=1,H$3=1), IF(AmneData!H$77=0, "…", ROUND(AmneData!H$77/1000, 3)),IF(AND(H$4=1,H$3=0), "…", ""))</f>
        <v/>
      </c>
      <c r="I77" s="14" t="str">
        <f ca="1">IF(AND(I$4=1,I$3=1), IF(AmneData!I$77=0, "…", ROUND(AmneData!I$77/1000, 3)),IF(AND(I$4=1,I$3=0), "…", ""))</f>
        <v/>
      </c>
      <c r="J77" s="14" t="str">
        <f ca="1">IF(AND(J$4=1,J$3=1), IF(AmneData!J$77=0, "…", ROUND(AmneData!J$77/1000, 3)),IF(AND(J$4=1,J$3=0), "…", ""))</f>
        <v/>
      </c>
      <c r="K77" s="14" t="str">
        <f ca="1">IF(AND(K$4=1,K$3=1), IF(AmneData!K$77=0, "…", ROUND(AmneData!K$77/1000, 3)),IF(AND(K$4=1,K$3=0), "…", ""))</f>
        <v/>
      </c>
      <c r="L77" s="14" t="str">
        <f ca="1">IF(AND(L$4=1,L$3=1), IF(AmneData!L$77=0, "…", ROUND(AmneData!L$77/1000, 3)),IF(AND(L$4=1,L$3=0), "…", ""))</f>
        <v/>
      </c>
      <c r="M77" s="14" t="str">
        <f ca="1">IF(AND(M$4=1,M$3=1), IF(AmneData!M$77=0, "…", ROUND(AmneData!M$77/1000, 3)),IF(AND(M$4=1,M$3=0), "…", ""))</f>
        <v/>
      </c>
      <c r="N77" s="14" t="str">
        <f ca="1">IF(AND(N$4=1,N$3=1), IF(AmneData!N$77=0, "…", ROUND(AmneData!N$77/1000, 3)),IF(AND(N$4=1,N$3=0), "…", ""))</f>
        <v/>
      </c>
    </row>
    <row r="78" spans="1:14" ht="13.15" customHeight="1" x14ac:dyDescent="0.2">
      <c r="A78" s="5">
        <v>61</v>
      </c>
      <c r="B78" s="23" t="s">
        <v>625</v>
      </c>
      <c r="C78" s="14" t="str">
        <f ca="1">IF(AND(C$4=1,C$3=1), IF(AmneData!C$78=0, "…", ROUND(AmneData!C$78/1000, 3)), IF(AND(C$4=1,C$3=0), "…", ""))</f>
        <v>…</v>
      </c>
      <c r="D78" s="14" t="str">
        <f ca="1">IF(AND(D$4=1,D$3=1), IF(AmneData!D$78=0, "…", ROUND(AmneData!D$78/1000, 3)), IF(AND(D$4=1,D$3=0), "…", ""))</f>
        <v>…</v>
      </c>
      <c r="E78" s="14" t="str">
        <f ca="1">IF(AND(E$4=1,E$3=1), IF(AmneData!E$78=0, "…", ROUND(AmneData!E$78/1000, 3)), IF(AND(E$4=1,E$3=0), "…", ""))</f>
        <v>…</v>
      </c>
      <c r="F78" s="14" t="str">
        <f ca="1">IF(AND(F$4=1,F$3=1), IF(AmneData!F$78=0, "…", ROUND(AmneData!F$78/1000, 3)), IF(AND(F$4=1,F$3=0), "…", ""))</f>
        <v/>
      </c>
      <c r="G78" s="14" t="str">
        <f ca="1">IF(AND(G$4=1,G$3=1), IF(AmneData!G$78=0, "…", ROUND(AmneData!G$78/1000, 3)), IF(AND(G$4=1,G$3=0), "…", ""))</f>
        <v/>
      </c>
      <c r="H78" s="14" t="str">
        <f ca="1">IF(AND(H$4=1,H$3=1), IF(AmneData!H$78=0, "…", ROUND(AmneData!H$78/1000, 3)), IF(AND(H$4=1,H$3=0), "…", ""))</f>
        <v/>
      </c>
      <c r="I78" s="14" t="str">
        <f ca="1">IF(AND(I$4=1,I$3=1), IF(AmneData!I$78=0, "…", ROUND(AmneData!I$78/1000, 3)), IF(AND(I$4=1,I$3=0), "…", ""))</f>
        <v/>
      </c>
      <c r="J78" s="14" t="str">
        <f ca="1">IF(AND(J$4=1,J$3=1), IF(AmneData!J$78=0, "…", ROUND(AmneData!J$78/1000, 3)), IF(AND(J$4=1,J$3=0), "…", ""))</f>
        <v/>
      </c>
      <c r="K78" s="14" t="str">
        <f ca="1">IF(AND(K$4=1,K$3=1), IF(AmneData!K$78=0, "…", ROUND(AmneData!K$78/1000, 3)), IF(AND(K$4=1,K$3=0), "…", ""))</f>
        <v/>
      </c>
      <c r="L78" s="14" t="str">
        <f ca="1">IF(AND(L$4=1,L$3=1), IF(AmneData!L$78=0, "…", ROUND(AmneData!L$78/1000, 3)), IF(AND(L$4=1,L$3=0), "…", ""))</f>
        <v/>
      </c>
      <c r="M78" s="14" t="str">
        <f ca="1">IF(AND(M$4=1,M$3=1), IF(AmneData!M$78=0, "…", ROUND(AmneData!M$78/1000, 3)), IF(AND(M$4=1,M$3=0), "…", ""))</f>
        <v/>
      </c>
      <c r="N78" s="14" t="str">
        <f ca="1">IF(AND(N$4=1,N$3=1), IF(AmneData!N$78=0, "…", ROUND(AmneData!N$78/1000, 3)), IF(AND(N$4=1,N$3=0), "…", ""))</f>
        <v/>
      </c>
    </row>
    <row r="79" spans="1:14" ht="13.15" customHeight="1" x14ac:dyDescent="0.2">
      <c r="A79" s="5"/>
      <c r="B79" s="33"/>
      <c r="C79" s="14"/>
      <c r="D79" s="14"/>
      <c r="E79" s="14"/>
      <c r="F79" s="14"/>
      <c r="G79" s="14"/>
      <c r="H79" s="14"/>
      <c r="I79" s="14"/>
      <c r="J79" s="14"/>
      <c r="K79" s="14"/>
      <c r="L79" s="14"/>
      <c r="M79" s="14"/>
      <c r="N79" s="14"/>
    </row>
    <row r="80" spans="1:14" ht="13.15" customHeight="1" x14ac:dyDescent="0.2">
      <c r="A80" s="5">
        <v>62</v>
      </c>
      <c r="B80" s="33" t="s">
        <v>720</v>
      </c>
      <c r="C80" s="14">
        <f ca="1">IF(C$4=1, C81+C84, "")</f>
        <v>660.13099999999997</v>
      </c>
      <c r="D80" s="14">
        <f ca="1">IF(D$4=1, D81+D84, "")</f>
        <v>590.19999999999993</v>
      </c>
      <c r="E80" s="14">
        <f ca="1">IF(E$4=1, E81+E84, "")</f>
        <v>0</v>
      </c>
      <c r="F80" s="14" t="str">
        <f t="shared" ref="F80:N80" ca="1" si="28">IF(F$4=1, F81+F84, "")</f>
        <v/>
      </c>
      <c r="G80" s="14" t="str">
        <f t="shared" ca="1" si="28"/>
        <v/>
      </c>
      <c r="H80" s="14" t="str">
        <f t="shared" ca="1" si="28"/>
        <v/>
      </c>
      <c r="I80" s="14" t="str">
        <f t="shared" ca="1" si="28"/>
        <v/>
      </c>
      <c r="J80" s="14" t="str">
        <f t="shared" ca="1" si="28"/>
        <v/>
      </c>
      <c r="K80" s="14" t="str">
        <f t="shared" ca="1" si="28"/>
        <v/>
      </c>
      <c r="L80" s="14" t="str">
        <f t="shared" ca="1" si="28"/>
        <v/>
      </c>
      <c r="M80" s="14" t="str">
        <f t="shared" ca="1" si="28"/>
        <v/>
      </c>
      <c r="N80" s="14" t="str">
        <f t="shared" ca="1" si="28"/>
        <v/>
      </c>
    </row>
    <row r="81" spans="1:14" ht="13.15" customHeight="1" x14ac:dyDescent="0.2">
      <c r="A81" s="5">
        <v>63</v>
      </c>
      <c r="B81" s="23" t="s">
        <v>632</v>
      </c>
      <c r="C81" s="14">
        <f ca="1">IF(C$4=1, C82+C83, "")</f>
        <v>641.22699999999998</v>
      </c>
      <c r="D81" s="14">
        <f ca="1">IF(D$4=1, D82+D83, "")</f>
        <v>575.77099999999996</v>
      </c>
      <c r="E81" s="14">
        <f ca="1">IF(E$4=1, E82+E83, "")</f>
        <v>0</v>
      </c>
      <c r="F81" s="14" t="str">
        <f t="shared" ref="F81:N81" ca="1" si="29">IF(F$4=1, F82+F83, "")</f>
        <v/>
      </c>
      <c r="G81" s="14" t="str">
        <f t="shared" ca="1" si="29"/>
        <v/>
      </c>
      <c r="H81" s="14" t="str">
        <f t="shared" ca="1" si="29"/>
        <v/>
      </c>
      <c r="I81" s="14" t="str">
        <f t="shared" ca="1" si="29"/>
        <v/>
      </c>
      <c r="J81" s="14" t="str">
        <f t="shared" ca="1" si="29"/>
        <v/>
      </c>
      <c r="K81" s="14" t="str">
        <f t="shared" ca="1" si="29"/>
        <v/>
      </c>
      <c r="L81" s="14" t="str">
        <f t="shared" ca="1" si="29"/>
        <v/>
      </c>
      <c r="M81" s="14" t="str">
        <f t="shared" ca="1" si="29"/>
        <v/>
      </c>
      <c r="N81" s="14" t="str">
        <f t="shared" ca="1" si="29"/>
        <v/>
      </c>
    </row>
    <row r="82" spans="1:14" ht="13.15" customHeight="1" x14ac:dyDescent="0.2">
      <c r="A82" s="5">
        <v>64</v>
      </c>
      <c r="B82" s="23" t="s">
        <v>702</v>
      </c>
      <c r="C82" s="14">
        <f ca="1">IF(C$4=1, ROUND(GetItaISData!Z$82/1000, 3), "")</f>
        <v>506.767</v>
      </c>
      <c r="D82" s="14">
        <f ca="1">IF(D$4=1, ROUND(GetItaISData!AA$82/1000, 3), "")</f>
        <v>489.18900000000002</v>
      </c>
      <c r="E82" s="14">
        <f ca="1">IF(E$4=1, ROUND(GetItaISData!AB$82/1000, 3), "")</f>
        <v>0</v>
      </c>
      <c r="F82" s="14" t="str">
        <f ca="1">IF(F$4=1, ROUND(GetItaISData!AC$82/1000, 3), "")</f>
        <v/>
      </c>
      <c r="G82" s="14" t="str">
        <f ca="1">IF(G$4=1, ROUND(GetItaISData!AD$82/1000, 3), "")</f>
        <v/>
      </c>
      <c r="H82" s="14" t="str">
        <f ca="1">IF(H$4=1, ROUND(GetItaISData!AE$82/1000, 3), "")</f>
        <v/>
      </c>
      <c r="I82" s="14" t="str">
        <f ca="1">IF(I$4=1, ROUND(GetItaISData!AF$82/1000, 3), "")</f>
        <v/>
      </c>
      <c r="J82" s="14" t="str">
        <f ca="1">IF(J$4=1, ROUND(GetItaISData!AG$82/1000, 3), "")</f>
        <v/>
      </c>
      <c r="K82" s="14" t="str">
        <f ca="1">IF(K$4=1, ROUND(GetItaISData!AH$82/1000, 3), "")</f>
        <v/>
      </c>
      <c r="L82" s="14" t="str">
        <f ca="1">IF(L$4=1, ROUND(GetItaISData!AI$82/1000, 3), "")</f>
        <v/>
      </c>
      <c r="M82" s="14" t="str">
        <f ca="1">IF(M$4=1, ROUND(GetItaISData!AJ$82/1000, 3), "")</f>
        <v/>
      </c>
      <c r="N82" s="14" t="str">
        <f ca="1">IF(N$4=1, ROUND(GetItaISData!AK$82/1000, 3), "")</f>
        <v/>
      </c>
    </row>
    <row r="83" spans="1:14" ht="13.15" customHeight="1" x14ac:dyDescent="0.2">
      <c r="A83" s="5">
        <v>65</v>
      </c>
      <c r="B83" s="23" t="s">
        <v>703</v>
      </c>
      <c r="C83" s="14">
        <f ca="1">IF(C$4=1, ROUND(GetItaISData!Z$83/1000, 3), "")</f>
        <v>134.46</v>
      </c>
      <c r="D83" s="14">
        <f ca="1">IF(D$4=1, ROUND(GetItaISData!AA$83/1000, 3), "")</f>
        <v>86.581999999999994</v>
      </c>
      <c r="E83" s="14">
        <f ca="1">IF(E$4=1, ROUND(GetItaISData!AB$83/1000, 3), "")</f>
        <v>0</v>
      </c>
      <c r="F83" s="14" t="str">
        <f ca="1">IF(F$4=1, ROUND(GetItaISData!AC$83/1000, 3), "")</f>
        <v/>
      </c>
      <c r="G83" s="14" t="str">
        <f ca="1">IF(G$4=1, ROUND(GetItaISData!AD$83/1000, 3), "")</f>
        <v/>
      </c>
      <c r="H83" s="14" t="str">
        <f ca="1">IF(H$4=1, ROUND(GetItaISData!AE$83/1000, 3), "")</f>
        <v/>
      </c>
      <c r="I83" s="14" t="str">
        <f ca="1">IF(I$4=1, ROUND(GetItaISData!AF$83/1000, 3), "")</f>
        <v/>
      </c>
      <c r="J83" s="14" t="str">
        <f ca="1">IF(J$4=1, ROUND(GetItaISData!AG$83/1000, 3), "")</f>
        <v/>
      </c>
      <c r="K83" s="14" t="str">
        <f ca="1">IF(K$4=1, ROUND(GetItaISData!AH$83/1000, 3), "")</f>
        <v/>
      </c>
      <c r="L83" s="14" t="str">
        <f ca="1">IF(L$4=1, ROUND(GetItaISData!AI$83/1000, 3), "")</f>
        <v/>
      </c>
      <c r="M83" s="14" t="str">
        <f ca="1">IF(M$4=1, ROUND(GetItaISData!AJ$83/1000, 3), "")</f>
        <v/>
      </c>
      <c r="N83" s="14" t="str">
        <f ca="1">IF(N$4=1, ROUND(GetItaISData!AK$83/1000, 3), "")</f>
        <v/>
      </c>
    </row>
    <row r="84" spans="1:14" ht="13.15" customHeight="1" x14ac:dyDescent="0.2">
      <c r="A84" s="5">
        <v>66</v>
      </c>
      <c r="B84" s="23" t="s">
        <v>721</v>
      </c>
      <c r="C84" s="14">
        <f ca="1">IF(C$4=1, ROUND(GetItaISData!Z$84/1000, 3), "")</f>
        <v>18.904</v>
      </c>
      <c r="D84" s="14">
        <f ca="1">IF(D$4=1, ROUND(GetItaISData!AA$84/1000, 3), "")</f>
        <v>14.429</v>
      </c>
      <c r="E84" s="14">
        <f ca="1">IF(E$4=1, ROUND(GetItaISData!AB$84/1000, 3), "")</f>
        <v>0</v>
      </c>
      <c r="F84" s="14" t="str">
        <f ca="1">IF(F$4=1, ROUND(GetItaISData!AC$84/1000, 3), "")</f>
        <v/>
      </c>
      <c r="G84" s="14" t="str">
        <f ca="1">IF(G$4=1, ROUND(GetItaISData!AD$84/1000, 3), "")</f>
        <v/>
      </c>
      <c r="H84" s="14" t="str">
        <f ca="1">IF(H$4=1, ROUND(GetItaISData!AE$84/1000, 3), "")</f>
        <v/>
      </c>
      <c r="I84" s="14" t="str">
        <f ca="1">IF(I$4=1, ROUND(GetItaISData!AF$84/1000, 3), "")</f>
        <v/>
      </c>
      <c r="J84" s="14" t="str">
        <f ca="1">IF(J$4=1, ROUND(GetItaISData!AG$84/1000, 3), "")</f>
        <v/>
      </c>
      <c r="K84" s="14" t="str">
        <f ca="1">IF(K$4=1, ROUND(GetItaISData!AH$84/1000, 3), "")</f>
        <v/>
      </c>
      <c r="L84" s="14" t="str">
        <f ca="1">IF(L$4=1, ROUND(GetItaISData!AI$84/1000, 3), "")</f>
        <v/>
      </c>
      <c r="M84" s="14" t="str">
        <f ca="1">IF(M$4=1, ROUND(GetItaISData!AJ$84/1000, 3), "")</f>
        <v/>
      </c>
      <c r="N84" s="14" t="str">
        <f ca="1">IF(N$4=1, ROUND(GetItaISData!AK$84/1000, 3), "")</f>
        <v/>
      </c>
    </row>
    <row r="85" spans="1:14" ht="13.15" customHeight="1" x14ac:dyDescent="0.2">
      <c r="C85" s="14"/>
      <c r="D85" s="14"/>
      <c r="E85" s="14"/>
      <c r="F85" s="14"/>
      <c r="G85" s="14"/>
      <c r="H85" s="14"/>
      <c r="I85" s="14"/>
      <c r="J85" s="14"/>
      <c r="K85" s="14"/>
      <c r="L85" s="14"/>
      <c r="M85" s="14"/>
      <c r="N85" s="14"/>
    </row>
    <row r="86" spans="1:14" ht="13.15" customHeight="1" x14ac:dyDescent="0.2">
      <c r="A86" s="15">
        <v>67</v>
      </c>
      <c r="B86" s="33" t="s">
        <v>722</v>
      </c>
      <c r="C86" s="14">
        <f ca="1">IF(C$4=1, ROUND(GetItaISData!Z$86/1000, 3), "")</f>
        <v>286.887</v>
      </c>
      <c r="D86" s="14">
        <f ca="1">IF(D$4=1, ROUND(GetItaISData!AA$86/1000, 3), "")</f>
        <v>294.21499999999997</v>
      </c>
      <c r="E86" s="14">
        <f ca="1">IF(E$4=1, ROUND(GetItaISData!AB$86/1000, 3), "")</f>
        <v>0</v>
      </c>
      <c r="F86" s="14" t="str">
        <f ca="1">IF(F$4=1, ROUND(GetItaISData!AC$86/1000, 3), "")</f>
        <v/>
      </c>
      <c r="G86" s="14" t="str">
        <f ca="1">IF(G$4=1, ROUND(GetItaISData!AD$86/1000, 3), "")</f>
        <v/>
      </c>
      <c r="H86" s="14" t="str">
        <f ca="1">IF(H$4=1, ROUND(GetItaISData!AE$86/1000, 3), "")</f>
        <v/>
      </c>
      <c r="I86" s="14" t="str">
        <f ca="1">IF(I$4=1, ROUND(GetItaISData!AF$86/1000, 3), "")</f>
        <v/>
      </c>
      <c r="J86" s="14" t="str">
        <f ca="1">IF(J$4=1, ROUND(GetItaISData!AG$86/1000, 3), "")</f>
        <v/>
      </c>
      <c r="K86" s="14" t="str">
        <f ca="1">IF(K$4=1, ROUND(GetItaISData!AH$86/1000, 3), "")</f>
        <v/>
      </c>
      <c r="L86" s="14" t="str">
        <f ca="1">IF(L$4=1, ROUND(GetItaISData!AI$86/1000, 3), "")</f>
        <v/>
      </c>
      <c r="M86" s="14" t="str">
        <f ca="1">IF(M$4=1, ROUND(GetItaISData!AJ$86/1000, 3), "")</f>
        <v/>
      </c>
      <c r="N86" s="14" t="str">
        <f ca="1">IF(N$4=1, ROUND(GetItaISData!AK$86/1000, 3), "")</f>
        <v/>
      </c>
    </row>
    <row r="87" spans="1:14" ht="13.15" customHeight="1" x14ac:dyDescent="0.2">
      <c r="A87" s="15"/>
      <c r="B87" s="33"/>
      <c r="C87" s="14"/>
      <c r="D87" s="14"/>
      <c r="E87" s="14"/>
      <c r="F87" s="14"/>
      <c r="G87" s="14"/>
      <c r="H87" s="14"/>
      <c r="I87" s="14"/>
      <c r="J87" s="14"/>
      <c r="K87" s="14"/>
      <c r="L87" s="14"/>
      <c r="M87" s="14"/>
      <c r="N87" s="14"/>
    </row>
    <row r="88" spans="1:14" ht="13.15" customHeight="1" x14ac:dyDescent="0.2">
      <c r="A88" s="15"/>
      <c r="B88" s="35" t="s">
        <v>23</v>
      </c>
      <c r="C88" s="14"/>
      <c r="D88" s="14"/>
      <c r="E88" s="14"/>
      <c r="F88" s="14"/>
      <c r="G88" s="14"/>
      <c r="H88" s="14"/>
      <c r="I88" s="14"/>
      <c r="J88" s="14"/>
      <c r="K88" s="14"/>
      <c r="L88" s="14"/>
      <c r="M88" s="14"/>
      <c r="N88" s="14"/>
    </row>
    <row r="89" spans="1:14" ht="13.15" customHeight="1" x14ac:dyDescent="0.2">
      <c r="A89" s="15">
        <v>68</v>
      </c>
      <c r="B89" s="3" t="s">
        <v>626</v>
      </c>
      <c r="C89" s="14">
        <f ca="1">IF(C$4=1, ROUND(GetItaISData!Z$89/1000, 3), "")</f>
        <v>-576.34100000000001</v>
      </c>
      <c r="D89" s="14">
        <f ca="1">IF(D$4=1, ROUND(GetItaISData!AA$89/1000, 3), "")</f>
        <v>-676.68399999999997</v>
      </c>
      <c r="E89" s="14">
        <f ca="1">IF(E$4=1, ROUND(GetItaISData!AB$89/1000, 3), "")</f>
        <v>0</v>
      </c>
      <c r="F89" s="14" t="str">
        <f ca="1">IF(F$4=1, ROUND(GetItaISData!AC$89/1000, 3), "")</f>
        <v/>
      </c>
      <c r="G89" s="14" t="str">
        <f ca="1">IF(G$4=1, ROUND(GetItaISData!AD$89/1000, 3), "")</f>
        <v/>
      </c>
      <c r="H89" s="14" t="str">
        <f ca="1">IF(H$4=1, ROUND(GetItaISData!AE$89/1000, 3), "")</f>
        <v/>
      </c>
      <c r="I89" s="14" t="str">
        <f ca="1">IF(I$4=1, ROUND(GetItaISData!AF$89/1000, 3), "")</f>
        <v/>
      </c>
      <c r="J89" s="14" t="str">
        <f ca="1">IF(J$4=1, ROUND(GetItaISData!AG$89/1000, 3), "")</f>
        <v/>
      </c>
      <c r="K89" s="14" t="str">
        <f ca="1">IF(K$4=1, ROUND(GetItaISData!AH$89/1000, 3), "")</f>
        <v/>
      </c>
      <c r="L89" s="14" t="str">
        <f ca="1">IF(L$4=1, ROUND(GetItaISData!AI$89/1000, 3), "")</f>
        <v/>
      </c>
      <c r="M89" s="14" t="str">
        <f ca="1">IF(M$4=1, ROUND(GetItaISData!AJ$89/1000, 3), "")</f>
        <v/>
      </c>
      <c r="N89" s="14" t="str">
        <f ca="1">IF(N$4=1, ROUND(GetItaISData!AK$89/1000, 3), "")</f>
        <v/>
      </c>
    </row>
    <row r="90" spans="1:14" ht="13.15" customHeight="1" x14ac:dyDescent="0.2">
      <c r="A90" s="5">
        <v>69</v>
      </c>
      <c r="B90" s="3" t="s">
        <v>627</v>
      </c>
      <c r="C90" s="14">
        <f ca="1">IF(C$4=1,C11-C52,"")</f>
        <v>-240.11699999999973</v>
      </c>
      <c r="D90" s="14">
        <f ca="1">IF(D$4=1,D11-D52,"")</f>
        <v>-360.15700000000015</v>
      </c>
      <c r="E90" s="14">
        <f ca="1">IF(E$4=1,E11-E52,"")</f>
        <v>0</v>
      </c>
      <c r="F90" s="14" t="str">
        <f t="shared" ref="F90:N90" ca="1" si="30">IF(F$4=1,F11-F52,"")</f>
        <v/>
      </c>
      <c r="G90" s="14" t="str">
        <f t="shared" ca="1" si="30"/>
        <v/>
      </c>
      <c r="H90" s="14" t="str">
        <f t="shared" ca="1" si="30"/>
        <v/>
      </c>
      <c r="I90" s="14" t="str">
        <f t="shared" ca="1" si="30"/>
        <v/>
      </c>
      <c r="J90" s="14" t="str">
        <f t="shared" ca="1" si="30"/>
        <v/>
      </c>
      <c r="K90" s="14" t="str">
        <f t="shared" ca="1" si="30"/>
        <v/>
      </c>
      <c r="L90" s="14" t="str">
        <f t="shared" ca="1" si="30"/>
        <v/>
      </c>
      <c r="M90" s="14" t="str">
        <f t="shared" ca="1" si="30"/>
        <v/>
      </c>
      <c r="N90" s="14" t="str">
        <f t="shared" ca="1" si="30"/>
        <v/>
      </c>
    </row>
    <row r="91" spans="1:14" ht="13.15" customHeight="1" x14ac:dyDescent="0.2">
      <c r="A91" s="5">
        <v>70</v>
      </c>
      <c r="B91" s="3" t="s">
        <v>628</v>
      </c>
      <c r="C91" s="14">
        <f ca="1">IF(C$4=1, ROUND(GetItaISData!Z$91/1000, 3), "")</f>
        <v>-472.14600000000002</v>
      </c>
      <c r="D91" s="14">
        <f ca="1">IF(D$4=1, ROUND(GetItaISData!AA$91/1000, 3), "")</f>
        <v>-616.09500000000003</v>
      </c>
      <c r="E91" s="14">
        <f ca="1">IF(E$4=1, ROUND(GetItaISData!AB$91/1000, 3), "")</f>
        <v>0</v>
      </c>
      <c r="F91" s="14" t="str">
        <f ca="1">IF(F$4=1, ROUND(GetItaISData!AC$91/1000, 3), "")</f>
        <v/>
      </c>
      <c r="G91" s="14" t="str">
        <f ca="1">IF(G$4=1, ROUND(GetItaISData!AD$91/1000, 3), "")</f>
        <v/>
      </c>
      <c r="H91" s="14" t="str">
        <f ca="1">IF(H$4=1, ROUND(GetItaISData!AE$91/1000, 3), "")</f>
        <v/>
      </c>
      <c r="I91" s="14" t="str">
        <f ca="1">IF(I$4=1, ROUND(GetItaISData!AF$91/1000, 3), "")</f>
        <v/>
      </c>
      <c r="J91" s="14" t="str">
        <f ca="1">IF(J$4=1, ROUND(GetItaISData!AG$91/1000, 3), "")</f>
        <v/>
      </c>
      <c r="K91" s="14" t="str">
        <f ca="1">IF(K$4=1, ROUND(GetItaISData!AH$91/1000, 3), "")</f>
        <v/>
      </c>
      <c r="L91" s="14" t="str">
        <f ca="1">IF(L$4=1, ROUND(GetItaISData!AI$91/1000, 3), "")</f>
        <v/>
      </c>
      <c r="M91" s="14" t="str">
        <f ca="1">IF(M$4=1, ROUND(GetItaISData!AJ$91/1000, 3), "")</f>
        <v/>
      </c>
      <c r="N91" s="14" t="str">
        <f ca="1">IF(N$4=1, ROUND(GetItaISData!AK$91/1000, 3), "")</f>
        <v/>
      </c>
    </row>
    <row r="92" spans="1:14" ht="13.15" customHeight="1" x14ac:dyDescent="0.2">
      <c r="A92" s="5"/>
      <c r="B92" s="3"/>
      <c r="C92" s="14"/>
      <c r="D92" s="14"/>
      <c r="E92" s="14"/>
      <c r="F92" s="14"/>
      <c r="G92" s="14"/>
      <c r="H92" s="14"/>
      <c r="I92" s="14"/>
      <c r="J92" s="14"/>
      <c r="K92" s="14"/>
      <c r="L92" s="14"/>
      <c r="M92" s="14"/>
      <c r="N92" s="14"/>
    </row>
    <row r="93" spans="1:14" ht="13.15" customHeight="1" x14ac:dyDescent="0.2">
      <c r="A93" s="5"/>
      <c r="B93" s="3"/>
      <c r="C93" s="14"/>
      <c r="D93" s="14"/>
      <c r="E93" s="14"/>
      <c r="F93" s="14"/>
      <c r="G93" s="14"/>
      <c r="H93" s="14"/>
      <c r="I93" s="14"/>
      <c r="J93" s="14"/>
      <c r="K93" s="14"/>
      <c r="L93" s="14"/>
      <c r="M93" s="14"/>
      <c r="N93" s="14"/>
    </row>
    <row r="94" spans="1:14" ht="13.15" customHeight="1" x14ac:dyDescent="0.2">
      <c r="A94" s="5"/>
      <c r="B94" s="35" t="s">
        <v>24</v>
      </c>
      <c r="C94" s="14"/>
      <c r="D94" s="14"/>
      <c r="E94" s="14"/>
      <c r="F94" s="14"/>
      <c r="G94" s="14"/>
      <c r="H94" s="14"/>
      <c r="I94" s="14"/>
      <c r="J94" s="14"/>
      <c r="K94" s="14"/>
      <c r="L94" s="14"/>
      <c r="M94" s="14"/>
      <c r="N94" s="14"/>
    </row>
    <row r="95" spans="1:14" ht="13.15" customHeight="1" x14ac:dyDescent="0.2">
      <c r="A95" s="5"/>
      <c r="B95" s="33" t="s">
        <v>73</v>
      </c>
      <c r="C95" s="14"/>
      <c r="D95" s="14"/>
      <c r="E95" s="14"/>
      <c r="F95" s="14"/>
      <c r="G95" s="14"/>
      <c r="H95" s="14"/>
      <c r="I95" s="14"/>
      <c r="J95" s="14"/>
      <c r="K95" s="14"/>
      <c r="L95" s="14"/>
      <c r="M95" s="14"/>
      <c r="N95" s="14"/>
    </row>
    <row r="96" spans="1:14" ht="13.15" customHeight="1" x14ac:dyDescent="0.2">
      <c r="A96" s="5">
        <v>71</v>
      </c>
      <c r="B96" s="23" t="s">
        <v>40</v>
      </c>
      <c r="C96" s="14">
        <f ca="1">IF(AND(C$4=1,C$3=1), C31-C36+ROUND(AmneData!C$96/1000, 3), IF(AND(C$4=1,C$3=0), "n.a.", ""))</f>
        <v>6146.9209999999994</v>
      </c>
      <c r="D96" s="14" t="str">
        <f ca="1">IF(AND(D$4=1,D$3=1), D31-D36+ROUND(AmneData!D$96/1000, 3), IF(AND(D$4=1,D$3=0), "n.a.", ""))</f>
        <v>n.a.</v>
      </c>
      <c r="E96" s="14" t="str">
        <f ca="1">IF(AND(E$4=1,E$3=1), E31-E36+ROUND(AmneData!E$96/1000, 3), IF(AND(E$4=1,E$3=0), "n.a.", ""))</f>
        <v>n.a.</v>
      </c>
      <c r="F96" s="14" t="str">
        <f ca="1">IF(AND(F$4=1,F$3=1), F31-F36+ROUND(AmneData!F$96/1000, 3), IF(AND(F$4=1,F$3=0), "n.a.", ""))</f>
        <v/>
      </c>
      <c r="G96" s="14" t="str">
        <f ca="1">IF(AND(G$4=1,G$3=1), G31-G36+ROUND(AmneData!G$96/1000, 3), IF(AND(G$4=1,G$3=0), "n.a.", ""))</f>
        <v/>
      </c>
      <c r="H96" s="14" t="str">
        <f ca="1">IF(AND(H$4=1,H$3=1), H31-H36+ROUND(AmneData!H$96/1000, 3), IF(AND(H$4=1,H$3=0), "n.a.", ""))</f>
        <v/>
      </c>
      <c r="I96" s="14" t="str">
        <f ca="1">IF(AND(I$4=1,I$3=1), I31-I36+ROUND(AmneData!I$96/1000, 3), IF(AND(I$4=1,I$3=0), "n.a.", ""))</f>
        <v/>
      </c>
      <c r="J96" s="14" t="str">
        <f ca="1">IF(AND(J$4=1,J$3=1), J31-J36+ROUND(AmneData!J$96/1000, 3), IF(AND(J$4=1,J$3=0), "n.a.", ""))</f>
        <v/>
      </c>
      <c r="K96" s="14" t="str">
        <f ca="1">IF(AND(K$4=1,K$3=1), K31-K36+ROUND(AmneData!K$96/1000, 3), IF(AND(K$4=1,K$3=0), "n.a.", ""))</f>
        <v/>
      </c>
      <c r="L96" s="14" t="str">
        <f ca="1">IF(AND(L$4=1,L$3=1), L31-L36+ROUND(AmneData!L$96/1000, 3), IF(AND(L$4=1,L$3=0), "n.a.", ""))</f>
        <v/>
      </c>
      <c r="M96" s="14" t="str">
        <f ca="1">IF(AND(M$4=1,M$3=1), M31-M36+ROUND(AmneData!M$96/1000, 3), IF(AND(M$4=1,M$3=0), "n.a.", ""))</f>
        <v/>
      </c>
      <c r="N96" s="14" t="str">
        <f ca="1">IF(AND(N$4=1,N$3=1), N31-N36+ROUND(AmneData!N$96/1000, 3), IF(AND(N$4=1,N$3=0), "n.a.", ""))</f>
        <v/>
      </c>
    </row>
    <row r="97" spans="1:14" ht="13.15" customHeight="1" x14ac:dyDescent="0.2">
      <c r="A97" s="5">
        <v>72</v>
      </c>
      <c r="B97" s="23" t="s">
        <v>723</v>
      </c>
      <c r="C97" s="14">
        <f ca="1">IF(AND(C$4=1,C$3=1), C96-C100, IF(AND(C$4=1,C$3=0),"n.a.", ""))</f>
        <v>5580.8289999999997</v>
      </c>
      <c r="D97" s="14" t="str">
        <f ca="1">IF(AND(D$4=1,D$3=1), D96-D100, IF(AND(D$4=1,D$3=0),"n.a.", ""))</f>
        <v>n.a.</v>
      </c>
      <c r="E97" s="14" t="str">
        <f ca="1">IF(AND(E$4=1,E$3=1), E96-E100, IF(AND(E$4=1,E$3=0),"n.a.", ""))</f>
        <v>n.a.</v>
      </c>
      <c r="F97" s="14" t="str">
        <f t="shared" ref="F97:N97" ca="1" si="31">IF(AND(F$4=1,F$3=1), F96-F100, IF(AND(F$4=1,F$3=0),"n.a.", ""))</f>
        <v/>
      </c>
      <c r="G97" s="14" t="str">
        <f t="shared" ca="1" si="31"/>
        <v/>
      </c>
      <c r="H97" s="14" t="str">
        <f t="shared" ca="1" si="31"/>
        <v/>
      </c>
      <c r="I97" s="14" t="str">
        <f t="shared" ca="1" si="31"/>
        <v/>
      </c>
      <c r="J97" s="14" t="str">
        <f t="shared" ca="1" si="31"/>
        <v/>
      </c>
      <c r="K97" s="14" t="str">
        <f t="shared" ca="1" si="31"/>
        <v/>
      </c>
      <c r="L97" s="14" t="str">
        <f t="shared" ca="1" si="31"/>
        <v/>
      </c>
      <c r="M97" s="14" t="str">
        <f t="shared" ca="1" si="31"/>
        <v/>
      </c>
      <c r="N97" s="14" t="str">
        <f t="shared" ca="1" si="31"/>
        <v/>
      </c>
    </row>
    <row r="98" spans="1:14" ht="13.15" customHeight="1" x14ac:dyDescent="0.2">
      <c r="A98" s="5">
        <v>73</v>
      </c>
      <c r="B98" s="23" t="s">
        <v>724</v>
      </c>
      <c r="C98" s="14">
        <f ca="1">IF(AND(C$4=1,C$3=1), ROUND(AmneData!C$98/1000, 3), IF(AND(C$4=1,C$3=0),"n.a.", ""))</f>
        <v>1642.106</v>
      </c>
      <c r="D98" s="14" t="str">
        <f ca="1">IF(AND(D$4=1,D$3=1), ROUND(AmneData!D$98/1000, 3), IF(AND(D$4=1,D$3=0),"n.a.", ""))</f>
        <v>n.a.</v>
      </c>
      <c r="E98" s="14" t="str">
        <f ca="1">IF(AND(E$4=1,E$3=1), ROUND(AmneData!E$98/1000, 3), IF(AND(E$4=1,E$3=0),"n.a.", ""))</f>
        <v>n.a.</v>
      </c>
      <c r="F98" s="14" t="str">
        <f ca="1">IF(AND(F$4=1,F$3=1), ROUND(AmneData!F$98/1000, 3), IF(AND(F$4=1,F$3=0),"n.a.", ""))</f>
        <v/>
      </c>
      <c r="G98" s="14" t="str">
        <f ca="1">IF(AND(G$4=1,G$3=1), ROUND(AmneData!G$98/1000, 3), IF(AND(G$4=1,G$3=0),"n.a.", ""))</f>
        <v/>
      </c>
      <c r="H98" s="14" t="str">
        <f ca="1">IF(AND(H$4=1,H$3=1), ROUND(AmneData!H$98/1000, 3), IF(AND(H$4=1,H$3=0),"n.a.", ""))</f>
        <v/>
      </c>
      <c r="I98" s="14" t="str">
        <f ca="1">IF(AND(I$4=1,I$3=1), ROUND(AmneData!I$98/1000, 3), IF(AND(I$4=1,I$3=0),"n.a.", ""))</f>
        <v/>
      </c>
      <c r="J98" s="14" t="str">
        <f ca="1">IF(AND(J$4=1,J$3=1), ROUND(AmneData!J$98/1000, 3), IF(AND(J$4=1,J$3=0),"n.a.", ""))</f>
        <v/>
      </c>
      <c r="K98" s="14" t="str">
        <f ca="1">IF(AND(K$4=1,K$3=1), ROUND(AmneData!K$98/1000, 3), IF(AND(K$4=1,K$3=0),"n.a.", ""))</f>
        <v/>
      </c>
      <c r="L98" s="14" t="str">
        <f ca="1">IF(AND(L$4=1,L$3=1), ROUND(AmneData!L$98/1000, 3), IF(AND(L$4=1,L$3=0),"n.a.", ""))</f>
        <v/>
      </c>
      <c r="M98" s="14" t="str">
        <f ca="1">IF(AND(M$4=1,M$3=1), ROUND(AmneData!M$98/1000, 3), IF(AND(M$4=1,M$3=0),"n.a.", ""))</f>
        <v/>
      </c>
      <c r="N98" s="14" t="str">
        <f ca="1">IF(AND(N$4=1,N$3=1), ROUND(AmneData!N$98/1000, 3), IF(AND(N$4=1,N$3=0),"n.a.", ""))</f>
        <v/>
      </c>
    </row>
    <row r="99" spans="1:14" ht="13.15" customHeight="1" x14ac:dyDescent="0.2">
      <c r="A99" s="5">
        <v>74</v>
      </c>
      <c r="B99" s="23" t="s">
        <v>725</v>
      </c>
      <c r="C99" s="14">
        <f ca="1">IF(AND(C$4=1,C$3=1), C97-C98, IF(AND(C$4=1,C$3=0), "n.a.", ""))</f>
        <v>3938.723</v>
      </c>
      <c r="D99" s="14" t="str">
        <f ca="1">IF(AND(D$4=1,D$3=1), D97-D98, IF(AND(D$4=1,D$3=0), "n.a.", ""))</f>
        <v>n.a.</v>
      </c>
      <c r="E99" s="14" t="str">
        <f ca="1">IF(AND(E$4=1,E$3=1), E97-E98, IF(AND(E$4=1,E$3=0), "n.a.", ""))</f>
        <v>n.a.</v>
      </c>
      <c r="F99" s="14" t="str">
        <f t="shared" ref="F99:N99" ca="1" si="32">IF(AND(F$4=1,F$3=1), F97-F98, IF(AND(F$4=1,F$3=0), "n.a.", ""))</f>
        <v/>
      </c>
      <c r="G99" s="14" t="str">
        <f t="shared" ca="1" si="32"/>
        <v/>
      </c>
      <c r="H99" s="14" t="str">
        <f t="shared" ca="1" si="32"/>
        <v/>
      </c>
      <c r="I99" s="14" t="str">
        <f t="shared" ca="1" si="32"/>
        <v/>
      </c>
      <c r="J99" s="14" t="str">
        <f t="shared" ca="1" si="32"/>
        <v/>
      </c>
      <c r="K99" s="14" t="str">
        <f t="shared" ca="1" si="32"/>
        <v/>
      </c>
      <c r="L99" s="14" t="str">
        <f t="shared" ca="1" si="32"/>
        <v/>
      </c>
      <c r="M99" s="14" t="str">
        <f t="shared" ca="1" si="32"/>
        <v/>
      </c>
      <c r="N99" s="14" t="str">
        <f t="shared" ca="1" si="32"/>
        <v/>
      </c>
    </row>
    <row r="100" spans="1:14" ht="13.15" customHeight="1" x14ac:dyDescent="0.2">
      <c r="A100" s="5">
        <v>75</v>
      </c>
      <c r="B100" s="23" t="s">
        <v>629</v>
      </c>
      <c r="C100" s="14">
        <f ca="1">C32</f>
        <v>566.09199999999998</v>
      </c>
      <c r="D100" s="14" t="str">
        <f ca="1">D32</f>
        <v>n.a.</v>
      </c>
      <c r="E100" s="14" t="str">
        <f ca="1">E32</f>
        <v>n.a.</v>
      </c>
      <c r="F100" s="14" t="str">
        <f t="shared" ref="F100:N100" ca="1" si="33">F32</f>
        <v/>
      </c>
      <c r="G100" s="14" t="str">
        <f t="shared" ca="1" si="33"/>
        <v/>
      </c>
      <c r="H100" s="14" t="str">
        <f t="shared" ca="1" si="33"/>
        <v/>
      </c>
      <c r="I100" s="14" t="str">
        <f t="shared" ca="1" si="33"/>
        <v/>
      </c>
      <c r="J100" s="14" t="str">
        <f t="shared" ca="1" si="33"/>
        <v/>
      </c>
      <c r="K100" s="14" t="str">
        <f t="shared" ca="1" si="33"/>
        <v/>
      </c>
      <c r="L100" s="14" t="str">
        <f t="shared" ca="1" si="33"/>
        <v/>
      </c>
      <c r="M100" s="14" t="str">
        <f t="shared" ca="1" si="33"/>
        <v/>
      </c>
      <c r="N100" s="14" t="str">
        <f t="shared" ca="1" si="33"/>
        <v/>
      </c>
    </row>
    <row r="101" spans="1:14" ht="13.15" customHeight="1" x14ac:dyDescent="0.2">
      <c r="A101" s="5"/>
      <c r="B101" s="3"/>
      <c r="C101" s="14"/>
      <c r="D101" s="14"/>
      <c r="E101" s="14"/>
      <c r="F101" s="14"/>
      <c r="G101" s="14"/>
      <c r="H101" s="14"/>
      <c r="I101" s="14"/>
      <c r="J101" s="14"/>
      <c r="K101" s="14"/>
      <c r="L101" s="14"/>
      <c r="M101" s="14"/>
      <c r="N101" s="14"/>
    </row>
    <row r="102" spans="1:14" ht="13.15" customHeight="1" x14ac:dyDescent="0.2">
      <c r="A102" s="5"/>
      <c r="B102" s="33" t="s">
        <v>726</v>
      </c>
      <c r="C102" s="14"/>
      <c r="D102" s="14"/>
      <c r="E102" s="14"/>
      <c r="F102" s="14"/>
      <c r="G102" s="14"/>
      <c r="H102" s="14"/>
      <c r="I102" s="14"/>
      <c r="J102" s="14"/>
      <c r="K102" s="14"/>
      <c r="L102" s="14"/>
      <c r="M102" s="14"/>
      <c r="N102" s="14"/>
    </row>
    <row r="103" spans="1:14" ht="13.15" customHeight="1" x14ac:dyDescent="0.2">
      <c r="A103" s="5">
        <v>76</v>
      </c>
      <c r="B103" s="23" t="s">
        <v>727</v>
      </c>
      <c r="C103" s="14">
        <f ca="1">IF(AND(C$4=1,C$3=1), C72-ROUND(AmneData!C77,3)+ROUND(AmneData!C$103/1000, 3), IF(AND(C$4=1,C$3=0), "n.a.", ""))</f>
        <v>5419.2170000000006</v>
      </c>
      <c r="D103" s="14" t="str">
        <f ca="1">IF(AND(D$4=1,D$3=1), D72-AmneData!D77+ROUND(AmneData!D$103/1000, 3), IF(AND(D$4=1,D$3=0), "n.a.", ""))</f>
        <v>n.a.</v>
      </c>
      <c r="E103" s="14" t="str">
        <f ca="1">IF(AND(E$4=1,E$3=1), E72-AmneData!E77+ROUND(AmneData!E$103/1000, 3), IF(AND(E$4=1,E$3=0), "n.a.", ""))</f>
        <v>n.a.</v>
      </c>
      <c r="F103" s="14" t="str">
        <f ca="1">IF(AND(F$4=1,F$3=1), F72-AmneData!F77+ROUND(AmneData!F$103/1000, 3), IF(AND(F$4=1,F$3=0), "n.a.", ""))</f>
        <v/>
      </c>
      <c r="G103" s="14" t="str">
        <f ca="1">IF(AND(G$4=1,G$3=1), G72-AmneData!G77+ROUND(AmneData!G$103/1000, 3), IF(AND(G$4=1,G$3=0), "n.a.", ""))</f>
        <v/>
      </c>
      <c r="H103" s="14" t="str">
        <f ca="1">IF(AND(H$4=1,H$3=1), H72-AmneData!H77+ROUND(AmneData!H$103/1000, 3), IF(AND(H$4=1,H$3=0), "n.a.", ""))</f>
        <v/>
      </c>
      <c r="I103" s="14" t="str">
        <f ca="1">IF(AND(I$4=1,I$3=1), I72-AmneData!I77+ROUND(AmneData!I$103/1000, 3), IF(AND(I$4=1,I$3=0), "n.a.", ""))</f>
        <v/>
      </c>
      <c r="J103" s="14" t="str">
        <f ca="1">IF(AND(J$4=1,J$3=1), J72-AmneData!J77+ROUND(AmneData!J$103/1000, 3), IF(AND(J$4=1,J$3=0), "n.a.", ""))</f>
        <v/>
      </c>
      <c r="K103" s="14" t="str">
        <f ca="1">IF(AND(K$4=1,K$3=1), K72-AmneData!K77+ROUND(AmneData!K$103/1000, 3), IF(AND(K$4=1,K$3=0), "n.a.", ""))</f>
        <v/>
      </c>
      <c r="L103" s="14" t="str">
        <f ca="1">IF(AND(L$4=1,L$3=1), L72-AmneData!L77+ROUND(AmneData!L$103/1000, 3), IF(AND(L$4=1,L$3=0), "n.a.", ""))</f>
        <v/>
      </c>
      <c r="M103" s="14" t="str">
        <f ca="1">IF(AND(M$4=1,M$3=1), M72-AmneData!M77+ROUND(AmneData!M$103/1000, 3), IF(AND(M$4=1,M$3=0), "n.a.", ""))</f>
        <v/>
      </c>
      <c r="N103" s="14" t="str">
        <f ca="1">IF(AND(N$4=1,N$3=1), N72-AmneData!N77+ROUND(AmneData!N$103/1000, 3), IF(AND(N$4=1,N$3=0), "n.a.", ""))</f>
        <v/>
      </c>
    </row>
    <row r="104" spans="1:14" ht="13.15" customHeight="1" x14ac:dyDescent="0.2">
      <c r="A104" s="5">
        <v>77</v>
      </c>
      <c r="B104" s="23" t="s">
        <v>631</v>
      </c>
      <c r="C104" s="14">
        <f ca="1">IF(AND(C$4=1,C$3=1),C103-C107, IF(AND(C$4=1,C$3=0),"n.a.", ""))</f>
        <v>4611.7860000000001</v>
      </c>
      <c r="D104" s="14" t="str">
        <f t="shared" ref="D104:N104" ca="1" si="34">IF(AND(D$4=1,D$3=1),D103-D107, IF(AND(D$4=1,D$3=0),"n.a.", ""))</f>
        <v>n.a.</v>
      </c>
      <c r="E104" s="14" t="str">
        <f t="shared" ca="1" si="34"/>
        <v>n.a.</v>
      </c>
      <c r="F104" s="14" t="str">
        <f t="shared" ca="1" si="34"/>
        <v/>
      </c>
      <c r="G104" s="14" t="str">
        <f t="shared" ca="1" si="34"/>
        <v/>
      </c>
      <c r="H104" s="14" t="str">
        <f t="shared" ca="1" si="34"/>
        <v/>
      </c>
      <c r="I104" s="14" t="str">
        <f t="shared" ca="1" si="34"/>
        <v/>
      </c>
      <c r="J104" s="14" t="str">
        <f t="shared" ca="1" si="34"/>
        <v/>
      </c>
      <c r="K104" s="14" t="str">
        <f t="shared" ca="1" si="34"/>
        <v/>
      </c>
      <c r="L104" s="14" t="str">
        <f t="shared" ca="1" si="34"/>
        <v/>
      </c>
      <c r="M104" s="14" t="str">
        <f t="shared" ca="1" si="34"/>
        <v/>
      </c>
      <c r="N104" s="14" t="str">
        <f t="shared" ca="1" si="34"/>
        <v/>
      </c>
    </row>
    <row r="105" spans="1:14" ht="13.15" customHeight="1" x14ac:dyDescent="0.2">
      <c r="A105" s="5">
        <v>78</v>
      </c>
      <c r="B105" s="23" t="s">
        <v>728</v>
      </c>
      <c r="C105" s="14">
        <f ca="1">IF(AND(C$4=1,C$3=1), ROUND(AmneData!C$105/1000, 3), IF(AND(C$4=1,C$3=0), "n.a.", ""))</f>
        <v>1220.204</v>
      </c>
      <c r="D105" s="14" t="str">
        <f ca="1">IF(AND(D$4=1,D$3=1), ROUND(AmneData!D$105/1000, 3), IF(AND(D$4=1,D$3=0), "n.a.", ""))</f>
        <v>n.a.</v>
      </c>
      <c r="E105" s="14" t="str">
        <f ca="1">IF(AND(E$4=1,E$3=1), ROUND(AmneData!E$105/1000, 3), IF(AND(E$4=1,E$3=0), "n.a.", ""))</f>
        <v>n.a.</v>
      </c>
      <c r="F105" s="14" t="str">
        <f ca="1">IF(AND(F$4=1,F$3=1), ROUND(AmneData!F$105/1000, 3), IF(AND(F$4=1,F$3=0), "n.a.", ""))</f>
        <v/>
      </c>
      <c r="G105" s="14" t="str">
        <f ca="1">IF(AND(G$4=1,G$3=1), ROUND(AmneData!G$105/1000, 3), IF(AND(G$4=1,G$3=0), "n.a.", ""))</f>
        <v/>
      </c>
      <c r="H105" s="14" t="str">
        <f ca="1">IF(AND(H$4=1,H$3=1), ROUND(AmneData!H$105/1000, 3), IF(AND(H$4=1,H$3=0), "n.a.", ""))</f>
        <v/>
      </c>
      <c r="I105" s="14" t="str">
        <f ca="1">IF(AND(I$4=1,I$3=1), ROUND(AmneData!I$105/1000, 3), IF(AND(I$4=1,I$3=0), "n.a.", ""))</f>
        <v/>
      </c>
      <c r="J105" s="14" t="str">
        <f ca="1">IF(AND(J$4=1,J$3=1), ROUND(AmneData!J$105/1000, 3), IF(AND(J$4=1,J$3=0), "n.a.", ""))</f>
        <v/>
      </c>
      <c r="K105" s="14" t="str">
        <f ca="1">IF(AND(K$4=1,K$3=1), ROUND(AmneData!K$105/1000, 3), IF(AND(K$4=1,K$3=0), "n.a.", ""))</f>
        <v/>
      </c>
      <c r="L105" s="14" t="str">
        <f ca="1">IF(AND(L$4=1,L$3=1), ROUND(AmneData!L$105/1000, 3), IF(AND(L$4=1,L$3=0), "n.a.", ""))</f>
        <v/>
      </c>
      <c r="M105" s="14" t="str">
        <f ca="1">IF(AND(M$4=1,M$3=1), ROUND(AmneData!M$105/1000, 3), IF(AND(M$4=1,M$3=0), "n.a.", ""))</f>
        <v/>
      </c>
      <c r="N105" s="14" t="str">
        <f ca="1">IF(AND(N$4=1,N$3=1), ROUND(AmneData!N$105/1000, 3), IF(AND(N$4=1,N$3=0), "n.a.", ""))</f>
        <v/>
      </c>
    </row>
    <row r="106" spans="1:14" ht="13.15" customHeight="1" x14ac:dyDescent="0.2">
      <c r="A106" s="5">
        <v>79</v>
      </c>
      <c r="B106" s="23" t="s">
        <v>729</v>
      </c>
      <c r="C106" s="14">
        <f ca="1">IF(AND(C$4=1,C$3=1), C104-C105, IF(AND(C$4=1,C$3=0),"n.a.",""))</f>
        <v>3391.5820000000003</v>
      </c>
      <c r="D106" s="14" t="str">
        <f t="shared" ref="D106:N106" ca="1" si="35">IF(AND(D$4=1,D$3=1), D104-D105, IF(AND(D$4=1,D$3=0),"n.a.",""))</f>
        <v>n.a.</v>
      </c>
      <c r="E106" s="14" t="str">
        <f t="shared" ca="1" si="35"/>
        <v>n.a.</v>
      </c>
      <c r="F106" s="14" t="str">
        <f t="shared" ca="1" si="35"/>
        <v/>
      </c>
      <c r="G106" s="14" t="str">
        <f t="shared" ca="1" si="35"/>
        <v/>
      </c>
      <c r="H106" s="14" t="str">
        <f t="shared" ca="1" si="35"/>
        <v/>
      </c>
      <c r="I106" s="14" t="str">
        <f t="shared" ca="1" si="35"/>
        <v/>
      </c>
      <c r="J106" s="14" t="str">
        <f t="shared" ca="1" si="35"/>
        <v/>
      </c>
      <c r="K106" s="14" t="str">
        <f t="shared" ca="1" si="35"/>
        <v/>
      </c>
      <c r="L106" s="14" t="str">
        <f t="shared" ca="1" si="35"/>
        <v/>
      </c>
      <c r="M106" s="14" t="str">
        <f t="shared" ca="1" si="35"/>
        <v/>
      </c>
      <c r="N106" s="14" t="str">
        <f t="shared" ca="1" si="35"/>
        <v/>
      </c>
    </row>
    <row r="107" spans="1:14" ht="13.15" customHeight="1" x14ac:dyDescent="0.2">
      <c r="A107" s="250">
        <v>80</v>
      </c>
      <c r="B107" s="260" t="s">
        <v>630</v>
      </c>
      <c r="C107" s="261">
        <f ca="1">C73</f>
        <v>807.43100000000004</v>
      </c>
      <c r="D107" s="261" t="str">
        <f t="shared" ref="D107:N107" ca="1" si="36">D73</f>
        <v>n.a.</v>
      </c>
      <c r="E107" s="261" t="str">
        <f t="shared" ca="1" si="36"/>
        <v>n.a.</v>
      </c>
      <c r="F107" s="261" t="str">
        <f t="shared" ca="1" si="36"/>
        <v/>
      </c>
      <c r="G107" s="261" t="str">
        <f t="shared" ca="1" si="36"/>
        <v/>
      </c>
      <c r="H107" s="261" t="str">
        <f t="shared" ca="1" si="36"/>
        <v/>
      </c>
      <c r="I107" s="261" t="str">
        <f t="shared" ca="1" si="36"/>
        <v/>
      </c>
      <c r="J107" s="261" t="str">
        <f t="shared" ca="1" si="36"/>
        <v/>
      </c>
      <c r="K107" s="261" t="str">
        <f t="shared" ca="1" si="36"/>
        <v/>
      </c>
      <c r="L107" s="261" t="str">
        <f t="shared" ca="1" si="36"/>
        <v/>
      </c>
      <c r="M107" s="261" t="str">
        <f t="shared" ca="1" si="36"/>
        <v/>
      </c>
      <c r="N107" s="261" t="str">
        <f t="shared" ca="1" si="36"/>
        <v/>
      </c>
    </row>
    <row r="108" spans="1:14" ht="13.15" customHeight="1" x14ac:dyDescent="0.2">
      <c r="A108" s="5"/>
    </row>
    <row r="109" spans="1:14" ht="13.15" customHeight="1" x14ac:dyDescent="0.2">
      <c r="A109" s="5"/>
      <c r="B109" s="184"/>
    </row>
    <row r="110" spans="1:14" ht="13.15" customHeight="1" x14ac:dyDescent="0.2">
      <c r="A110" s="5"/>
    </row>
    <row r="111" spans="1:14" ht="13.15" customHeight="1" x14ac:dyDescent="0.2">
      <c r="A111" s="5"/>
      <c r="B111" s="16"/>
    </row>
    <row r="112" spans="1:14" ht="13.15" customHeight="1" x14ac:dyDescent="0.2">
      <c r="A112" s="5"/>
      <c r="B112" s="72"/>
    </row>
    <row r="113" spans="1:2" ht="13.15" customHeight="1" x14ac:dyDescent="0.2">
      <c r="A113" s="5"/>
      <c r="B113" s="16"/>
    </row>
    <row r="114" spans="1:2" ht="13.15" customHeight="1" x14ac:dyDescent="0.2">
      <c r="A114" s="8"/>
      <c r="B114" s="16"/>
    </row>
    <row r="115" spans="1:2" ht="13.15" customHeight="1" x14ac:dyDescent="0.2">
      <c r="A115" s="5"/>
      <c r="B115" s="16"/>
    </row>
    <row r="116" spans="1:2" ht="13.15" customHeight="1" x14ac:dyDescent="0.2">
      <c r="A116" s="5"/>
      <c r="B116" s="16"/>
    </row>
    <row r="117" spans="1:2" ht="13.15" customHeight="1" x14ac:dyDescent="0.2">
      <c r="A117" s="5"/>
      <c r="B117" s="16"/>
    </row>
    <row r="118" spans="1:2" ht="13.15" customHeight="1" x14ac:dyDescent="0.2">
      <c r="A118" s="38"/>
      <c r="B118" s="16"/>
    </row>
    <row r="119" spans="1:2" ht="13.15" customHeight="1" x14ac:dyDescent="0.2">
      <c r="A119" s="5"/>
      <c r="B119" s="16"/>
    </row>
    <row r="120" spans="1:2" ht="13.15" customHeight="1" x14ac:dyDescent="0.2">
      <c r="A120" s="5"/>
      <c r="B120" s="16"/>
    </row>
    <row r="121" spans="1:2" ht="13.15" customHeight="1" x14ac:dyDescent="0.2">
      <c r="B121" s="3"/>
    </row>
  </sheetData>
  <mergeCells count="3">
    <mergeCell ref="A3:B3"/>
    <mergeCell ref="A2:B2"/>
    <mergeCell ref="A4:B4"/>
  </mergeCells>
  <pageMargins left="0.7" right="0.7" top="0.75" bottom="0.75" header="0.3" footer="0.3"/>
  <pageSetup orientation="portrait" r:id="rId1"/>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D110"/>
  <sheetViews>
    <sheetView zoomScaleNormal="100" workbookViewId="0">
      <pane xSplit="2" ySplit="5" topLeftCell="C24" activePane="bottomRight" state="frozen"/>
      <selection pane="topRight" activeCell="E1" sqref="E1"/>
      <selection pane="bottomLeft" activeCell="A6" sqref="A6"/>
      <selection pane="bottomRight" activeCell="F113" sqref="F113"/>
    </sheetView>
  </sheetViews>
  <sheetFormatPr defaultColWidth="9.140625" defaultRowHeight="12.75" x14ac:dyDescent="0.2"/>
  <cols>
    <col min="1" max="1" width="9.140625" style="182"/>
    <col min="2" max="2" width="61.42578125" style="37" customWidth="1"/>
    <col min="3" max="3" width="13.28515625" style="182" customWidth="1"/>
    <col min="4" max="19" width="10.7109375" style="182" bestFit="1" customWidth="1"/>
    <col min="20" max="20" width="10.7109375" style="46" bestFit="1" customWidth="1"/>
    <col min="21" max="21" width="10.7109375" style="182" bestFit="1" customWidth="1"/>
    <col min="22" max="22" width="11" style="182" customWidth="1"/>
    <col min="23" max="16384" width="9.140625" style="182"/>
  </cols>
  <sheetData>
    <row r="1" spans="1:30" ht="39.6" customHeight="1" x14ac:dyDescent="0.25">
      <c r="A1" s="303" t="s">
        <v>732</v>
      </c>
      <c r="B1" s="303"/>
      <c r="C1" s="25"/>
      <c r="D1" s="25"/>
      <c r="E1" s="25"/>
      <c r="F1" s="25"/>
      <c r="G1" s="25"/>
      <c r="H1" s="25"/>
      <c r="I1" s="25"/>
      <c r="J1" s="25"/>
      <c r="K1" s="3"/>
      <c r="L1" s="3"/>
      <c r="M1" s="3"/>
    </row>
    <row r="2" spans="1:30" ht="20.45" customHeight="1" x14ac:dyDescent="0.2">
      <c r="A2" s="249" t="s">
        <v>1</v>
      </c>
      <c r="B2" s="235"/>
      <c r="C2" s="19"/>
      <c r="D2" s="19"/>
      <c r="E2" s="19"/>
      <c r="F2" s="19"/>
      <c r="G2" s="19"/>
      <c r="H2" s="19"/>
      <c r="I2" s="19"/>
      <c r="J2" s="19"/>
      <c r="K2" s="19"/>
      <c r="L2" s="19"/>
      <c r="M2" s="19"/>
      <c r="N2" s="19"/>
      <c r="O2" s="19"/>
      <c r="P2" s="19"/>
      <c r="Q2" s="19"/>
      <c r="R2" s="19"/>
    </row>
    <row r="3" spans="1:30" ht="34.9" customHeight="1" x14ac:dyDescent="0.2">
      <c r="A3" s="294" t="s">
        <v>762</v>
      </c>
      <c r="B3" s="294"/>
      <c r="C3" s="242"/>
      <c r="F3" s="66"/>
      <c r="G3" s="64"/>
      <c r="H3" s="66" t="s">
        <v>84</v>
      </c>
      <c r="I3" s="41"/>
      <c r="J3" s="41"/>
      <c r="K3" s="41"/>
      <c r="L3" s="41"/>
      <c r="M3" s="41"/>
      <c r="N3" s="41"/>
      <c r="O3" s="41"/>
      <c r="P3" s="41"/>
      <c r="Q3" s="41"/>
      <c r="R3" s="41"/>
      <c r="S3" s="41"/>
      <c r="V3" s="3"/>
    </row>
    <row r="4" spans="1:30" ht="41.45" customHeight="1" x14ac:dyDescent="0.2">
      <c r="A4" s="302" t="s">
        <v>743</v>
      </c>
      <c r="B4" s="302"/>
      <c r="C4" s="29"/>
      <c r="D4" s="29"/>
      <c r="E4" s="29"/>
      <c r="F4" s="29"/>
      <c r="G4" s="29"/>
      <c r="H4" s="29"/>
      <c r="I4" s="29"/>
      <c r="J4" s="29"/>
      <c r="K4" s="3"/>
      <c r="L4" s="3"/>
      <c r="M4" s="3"/>
      <c r="V4" s="3"/>
    </row>
    <row r="5" spans="1:30" ht="25.5" x14ac:dyDescent="0.2">
      <c r="A5" s="246" t="s">
        <v>739</v>
      </c>
      <c r="B5" s="246" t="s">
        <v>735</v>
      </c>
      <c r="C5" s="247">
        <v>1999</v>
      </c>
      <c r="D5" s="247">
        <v>2000</v>
      </c>
      <c r="E5" s="248">
        <v>2001</v>
      </c>
      <c r="F5" s="248">
        <v>2002</v>
      </c>
      <c r="G5" s="247">
        <v>2003</v>
      </c>
      <c r="H5" s="247">
        <v>2004</v>
      </c>
      <c r="I5" s="247">
        <v>2005</v>
      </c>
      <c r="J5" s="247">
        <v>2006</v>
      </c>
      <c r="K5" s="247">
        <v>2007</v>
      </c>
      <c r="L5" s="247">
        <v>2008</v>
      </c>
      <c r="M5" s="247">
        <v>2009</v>
      </c>
      <c r="N5" s="247">
        <v>2010</v>
      </c>
      <c r="O5" s="247">
        <v>2011</v>
      </c>
      <c r="P5" s="247">
        <v>2012</v>
      </c>
      <c r="Q5" s="247">
        <v>2013</v>
      </c>
      <c r="R5" s="247">
        <v>2014</v>
      </c>
      <c r="S5" s="247">
        <v>2015</v>
      </c>
      <c r="T5" s="247">
        <v>2016</v>
      </c>
      <c r="U5" s="247">
        <v>2017</v>
      </c>
      <c r="V5" s="247">
        <v>2018</v>
      </c>
    </row>
    <row r="6" spans="1:30" x14ac:dyDescent="0.2">
      <c r="A6" s="183"/>
      <c r="B6" s="195"/>
      <c r="V6" s="3"/>
    </row>
    <row r="7" spans="1:30" s="217" customFormat="1" x14ac:dyDescent="0.2">
      <c r="A7" s="198">
        <v>1</v>
      </c>
      <c r="B7" s="199" t="s">
        <v>689</v>
      </c>
      <c r="C7" s="219"/>
      <c r="D7" s="219"/>
      <c r="E7" s="219"/>
      <c r="F7" s="219"/>
      <c r="G7" s="219"/>
      <c r="H7" s="219"/>
      <c r="I7" s="219"/>
      <c r="J7" s="219"/>
      <c r="K7" s="219"/>
      <c r="L7" s="219"/>
      <c r="M7" s="219"/>
      <c r="N7" s="219"/>
      <c r="O7" s="219"/>
      <c r="P7" s="219"/>
      <c r="Q7" s="219"/>
      <c r="R7" s="219"/>
      <c r="S7" s="219"/>
      <c r="T7" s="219"/>
      <c r="U7" s="219"/>
      <c r="V7" s="219"/>
      <c r="W7" s="182"/>
      <c r="X7" s="182"/>
      <c r="Y7" s="182"/>
      <c r="Z7" s="182"/>
      <c r="AA7" s="182"/>
      <c r="AB7" s="182"/>
      <c r="AC7" s="182"/>
      <c r="AD7" s="182"/>
    </row>
    <row r="8" spans="1:30" s="217" customFormat="1" ht="25.5" x14ac:dyDescent="0.2">
      <c r="A8" s="198">
        <v>2</v>
      </c>
      <c r="B8" s="200" t="s">
        <v>690</v>
      </c>
      <c r="C8" s="220"/>
      <c r="D8" s="220"/>
      <c r="E8" s="220"/>
      <c r="F8" s="220"/>
      <c r="G8" s="220"/>
      <c r="H8" s="220"/>
      <c r="I8" s="220"/>
      <c r="J8" s="220"/>
      <c r="K8" s="220"/>
      <c r="L8" s="220"/>
      <c r="M8" s="220"/>
      <c r="N8" s="220"/>
      <c r="O8" s="220"/>
      <c r="P8" s="220"/>
      <c r="Q8" s="220"/>
      <c r="R8" s="220"/>
      <c r="S8" s="220"/>
      <c r="T8" s="220"/>
      <c r="U8" s="220"/>
      <c r="V8" s="220"/>
      <c r="W8" s="182"/>
      <c r="X8" s="182"/>
      <c r="Y8" s="182"/>
      <c r="Z8" s="182"/>
      <c r="AA8" s="182"/>
      <c r="AB8" s="182"/>
      <c r="AC8" s="182"/>
      <c r="AD8" s="182"/>
    </row>
    <row r="9" spans="1:30" s="217" customFormat="1" ht="25.5" x14ac:dyDescent="0.2">
      <c r="A9" s="198">
        <v>3</v>
      </c>
      <c r="B9" s="199" t="s">
        <v>644</v>
      </c>
      <c r="C9" s="221"/>
      <c r="D9" s="221"/>
      <c r="E9" s="221"/>
      <c r="F9" s="221"/>
      <c r="G9" s="221"/>
      <c r="H9" s="221"/>
      <c r="I9" s="221"/>
      <c r="J9" s="221"/>
      <c r="K9" s="221"/>
      <c r="L9" s="221"/>
      <c r="M9" s="221"/>
      <c r="N9" s="221"/>
      <c r="O9" s="221"/>
      <c r="P9" s="221"/>
      <c r="Q9" s="221"/>
      <c r="R9" s="221"/>
      <c r="S9" s="221"/>
      <c r="T9" s="221"/>
      <c r="U9" s="221"/>
      <c r="V9" s="221"/>
      <c r="W9" s="182"/>
      <c r="X9" s="182"/>
      <c r="Y9" s="182"/>
      <c r="Z9" s="182"/>
      <c r="AA9" s="182"/>
      <c r="AB9" s="182"/>
      <c r="AC9" s="182"/>
      <c r="AD9" s="182"/>
    </row>
    <row r="10" spans="1:30" s="217" customFormat="1" x14ac:dyDescent="0.2">
      <c r="A10" s="198"/>
      <c r="B10" s="200"/>
      <c r="C10" s="222"/>
      <c r="D10" s="222"/>
      <c r="E10" s="222"/>
      <c r="F10" s="222"/>
      <c r="G10" s="222"/>
      <c r="H10" s="222"/>
      <c r="I10" s="222"/>
      <c r="J10" s="222"/>
      <c r="K10" s="223"/>
      <c r="L10" s="223"/>
      <c r="M10" s="224"/>
      <c r="N10" s="224"/>
      <c r="O10" s="224"/>
      <c r="P10" s="224"/>
      <c r="Q10" s="224"/>
      <c r="R10" s="224"/>
      <c r="S10" s="224"/>
      <c r="T10" s="225"/>
      <c r="U10" s="220"/>
      <c r="V10" s="226"/>
      <c r="W10" s="182"/>
      <c r="X10" s="182"/>
      <c r="Y10" s="182"/>
      <c r="Z10" s="182"/>
      <c r="AA10" s="182"/>
      <c r="AB10" s="182"/>
      <c r="AC10" s="182"/>
      <c r="AD10" s="182"/>
    </row>
    <row r="11" spans="1:30" s="217" customFormat="1" ht="25.5" x14ac:dyDescent="0.2">
      <c r="A11" s="198">
        <v>4</v>
      </c>
      <c r="B11" s="199" t="s">
        <v>691</v>
      </c>
      <c r="C11" s="222"/>
      <c r="D11" s="222"/>
      <c r="E11" s="222"/>
      <c r="F11" s="222"/>
      <c r="G11" s="222"/>
      <c r="H11" s="222"/>
      <c r="I11" s="222"/>
      <c r="J11" s="222"/>
      <c r="K11" s="222"/>
      <c r="L11" s="222"/>
      <c r="M11" s="222"/>
      <c r="N11" s="222"/>
      <c r="O11" s="222"/>
      <c r="P11" s="222"/>
      <c r="Q11" s="222"/>
      <c r="R11" s="222"/>
      <c r="S11" s="222"/>
      <c r="T11" s="222"/>
      <c r="U11" s="222"/>
      <c r="V11" s="222"/>
      <c r="W11" s="182"/>
      <c r="X11" s="182"/>
      <c r="Y11" s="182"/>
      <c r="Z11" s="182"/>
      <c r="AA11" s="182"/>
      <c r="AB11" s="182"/>
      <c r="AC11" s="182"/>
      <c r="AD11" s="182"/>
    </row>
    <row r="12" spans="1:30" s="217" customFormat="1" x14ac:dyDescent="0.2">
      <c r="A12" s="198"/>
      <c r="B12" s="200"/>
      <c r="C12" s="222"/>
      <c r="D12" s="222"/>
      <c r="E12" s="222"/>
      <c r="F12" s="222"/>
      <c r="G12" s="222"/>
      <c r="H12" s="222"/>
      <c r="I12" s="222"/>
      <c r="J12" s="222"/>
      <c r="K12" s="222"/>
      <c r="L12" s="222"/>
      <c r="M12" s="222"/>
      <c r="N12" s="222"/>
      <c r="O12" s="222"/>
      <c r="P12" s="220"/>
      <c r="Q12" s="220"/>
      <c r="R12" s="220"/>
      <c r="S12" s="227"/>
      <c r="T12" s="228"/>
      <c r="U12" s="220"/>
      <c r="V12" s="226"/>
      <c r="W12" s="182"/>
      <c r="X12" s="182"/>
      <c r="Y12" s="182"/>
      <c r="Z12" s="182"/>
      <c r="AA12" s="182"/>
      <c r="AB12" s="182"/>
      <c r="AC12" s="182"/>
      <c r="AD12" s="182"/>
    </row>
    <row r="13" spans="1:30" s="217" customFormat="1" x14ac:dyDescent="0.2">
      <c r="A13" s="198">
        <v>5</v>
      </c>
      <c r="B13" s="199" t="s">
        <v>692</v>
      </c>
      <c r="C13" s="229"/>
      <c r="D13" s="229"/>
      <c r="E13" s="229"/>
      <c r="F13" s="229"/>
      <c r="G13" s="229"/>
      <c r="H13" s="229"/>
      <c r="I13" s="229"/>
      <c r="J13" s="229"/>
      <c r="K13" s="229"/>
      <c r="L13" s="229"/>
      <c r="M13" s="229"/>
      <c r="N13" s="229"/>
      <c r="O13" s="229"/>
      <c r="P13" s="229"/>
      <c r="Q13" s="229"/>
      <c r="R13" s="229"/>
      <c r="S13" s="229"/>
      <c r="T13" s="229"/>
      <c r="U13" s="229"/>
      <c r="V13" s="229"/>
      <c r="W13" s="182"/>
      <c r="X13" s="182"/>
      <c r="Y13" s="182"/>
      <c r="Z13" s="182"/>
      <c r="AA13" s="182"/>
      <c r="AB13" s="182"/>
      <c r="AC13" s="182"/>
      <c r="AD13" s="182"/>
    </row>
    <row r="14" spans="1:30" s="217" customFormat="1" x14ac:dyDescent="0.2">
      <c r="A14" s="198">
        <v>6</v>
      </c>
      <c r="B14" s="201" t="s">
        <v>693</v>
      </c>
      <c r="C14" s="220"/>
      <c r="D14" s="220"/>
      <c r="E14" s="220"/>
      <c r="F14" s="220"/>
      <c r="G14" s="220"/>
      <c r="H14" s="220"/>
      <c r="I14" s="220"/>
      <c r="J14" s="220"/>
      <c r="K14" s="220"/>
      <c r="L14" s="220"/>
      <c r="M14" s="220"/>
      <c r="N14" s="220"/>
      <c r="O14" s="220"/>
      <c r="P14" s="220"/>
      <c r="Q14" s="220"/>
      <c r="R14" s="220"/>
      <c r="S14" s="220"/>
      <c r="T14" s="220"/>
      <c r="U14" s="220"/>
      <c r="V14" s="220"/>
      <c r="W14" s="182"/>
      <c r="X14" s="182"/>
      <c r="Y14" s="182"/>
      <c r="Z14" s="182"/>
      <c r="AA14" s="182"/>
      <c r="AB14" s="182"/>
      <c r="AC14" s="182"/>
      <c r="AD14" s="182"/>
    </row>
    <row r="15" spans="1:30" s="217" customFormat="1" x14ac:dyDescent="0.2">
      <c r="A15" s="198">
        <v>7</v>
      </c>
      <c r="B15" s="202" t="s">
        <v>694</v>
      </c>
      <c r="C15" s="220"/>
      <c r="D15" s="220"/>
      <c r="E15" s="220"/>
      <c r="F15" s="220"/>
      <c r="G15" s="220"/>
      <c r="H15" s="220"/>
      <c r="I15" s="220"/>
      <c r="J15" s="220"/>
      <c r="K15" s="220"/>
      <c r="L15" s="220"/>
      <c r="M15" s="220"/>
      <c r="N15" s="220"/>
      <c r="O15" s="220"/>
      <c r="P15" s="220"/>
      <c r="Q15" s="220"/>
      <c r="R15" s="220"/>
      <c r="S15" s="220"/>
      <c r="T15" s="220"/>
      <c r="U15" s="220"/>
      <c r="V15" s="220"/>
      <c r="W15" s="182"/>
      <c r="X15" s="182"/>
      <c r="Y15" s="182"/>
      <c r="Z15" s="182"/>
      <c r="AA15" s="182"/>
      <c r="AB15" s="182"/>
      <c r="AC15" s="182"/>
      <c r="AD15" s="182"/>
    </row>
    <row r="16" spans="1:30" s="217" customFormat="1" x14ac:dyDescent="0.2">
      <c r="A16" s="198">
        <v>8</v>
      </c>
      <c r="B16" s="202" t="s">
        <v>643</v>
      </c>
      <c r="C16" s="228"/>
      <c r="D16" s="228"/>
      <c r="E16" s="228"/>
      <c r="F16" s="228"/>
      <c r="G16" s="228"/>
      <c r="H16" s="228"/>
      <c r="I16" s="228"/>
      <c r="J16" s="228"/>
      <c r="K16" s="228"/>
      <c r="L16" s="228"/>
      <c r="M16" s="228"/>
      <c r="N16" s="228"/>
      <c r="O16" s="228"/>
      <c r="P16" s="228"/>
      <c r="Q16" s="228"/>
      <c r="R16" s="228"/>
      <c r="S16" s="228"/>
      <c r="T16" s="228"/>
      <c r="U16" s="228"/>
      <c r="V16" s="228"/>
      <c r="W16" s="182"/>
      <c r="X16" s="182"/>
      <c r="Y16" s="182"/>
      <c r="Z16" s="182"/>
      <c r="AA16" s="182"/>
      <c r="AB16" s="182"/>
      <c r="AC16" s="182"/>
      <c r="AD16" s="182"/>
    </row>
    <row r="17" spans="1:30" s="217" customFormat="1" x14ac:dyDescent="0.2">
      <c r="A17" s="198">
        <v>9</v>
      </c>
      <c r="B17" s="202" t="s">
        <v>695</v>
      </c>
      <c r="C17" s="228"/>
      <c r="D17" s="228"/>
      <c r="E17" s="228"/>
      <c r="F17" s="228"/>
      <c r="G17" s="228"/>
      <c r="H17" s="228"/>
      <c r="I17" s="228"/>
      <c r="J17" s="228"/>
      <c r="K17" s="228"/>
      <c r="L17" s="228"/>
      <c r="M17" s="228"/>
      <c r="N17" s="228"/>
      <c r="O17" s="228"/>
      <c r="P17" s="228"/>
      <c r="Q17" s="228"/>
      <c r="R17" s="228"/>
      <c r="S17" s="228"/>
      <c r="T17" s="228"/>
      <c r="U17" s="228"/>
      <c r="V17" s="228"/>
      <c r="W17" s="182"/>
      <c r="X17" s="182"/>
      <c r="Y17" s="182"/>
      <c r="Z17" s="182"/>
      <c r="AA17" s="182"/>
      <c r="AB17" s="182"/>
      <c r="AC17" s="182"/>
      <c r="AD17" s="182"/>
    </row>
    <row r="18" spans="1:30" s="217" customFormat="1" x14ac:dyDescent="0.2">
      <c r="A18" s="198">
        <v>10</v>
      </c>
      <c r="B18" s="202" t="s">
        <v>634</v>
      </c>
      <c r="C18" s="228"/>
      <c r="D18" s="228"/>
      <c r="E18" s="228"/>
      <c r="F18" s="228"/>
      <c r="G18" s="228"/>
      <c r="H18" s="228"/>
      <c r="I18" s="228"/>
      <c r="J18" s="228"/>
      <c r="K18" s="228"/>
      <c r="L18" s="228"/>
      <c r="M18" s="228"/>
      <c r="N18" s="228"/>
      <c r="O18" s="228"/>
      <c r="P18" s="228"/>
      <c r="Q18" s="228"/>
      <c r="R18" s="228"/>
      <c r="S18" s="228"/>
      <c r="T18" s="228"/>
      <c r="U18" s="228"/>
      <c r="V18" s="228"/>
      <c r="W18" s="182"/>
      <c r="X18" s="182"/>
      <c r="Y18" s="182"/>
      <c r="Z18" s="182"/>
      <c r="AA18" s="182"/>
      <c r="AB18" s="182"/>
      <c r="AC18" s="182"/>
      <c r="AD18" s="182"/>
    </row>
    <row r="19" spans="1:30" s="217" customFormat="1" x14ac:dyDescent="0.2">
      <c r="A19" s="198">
        <v>11</v>
      </c>
      <c r="B19" s="202" t="s">
        <v>621</v>
      </c>
      <c r="C19" s="228"/>
      <c r="D19" s="228"/>
      <c r="E19" s="228"/>
      <c r="F19" s="228"/>
      <c r="G19" s="228"/>
      <c r="H19" s="228"/>
      <c r="I19" s="228"/>
      <c r="J19" s="228"/>
      <c r="K19" s="228"/>
      <c r="L19" s="228"/>
      <c r="M19" s="228"/>
      <c r="N19" s="228"/>
      <c r="O19" s="228"/>
      <c r="P19" s="228"/>
      <c r="Q19" s="228"/>
      <c r="R19" s="228"/>
      <c r="S19" s="228"/>
      <c r="T19" s="228"/>
      <c r="U19" s="228"/>
      <c r="V19" s="228"/>
      <c r="W19" s="182"/>
      <c r="X19" s="182"/>
      <c r="Y19" s="182"/>
      <c r="Z19" s="182"/>
      <c r="AA19" s="182"/>
      <c r="AB19" s="182"/>
      <c r="AC19" s="182"/>
      <c r="AD19" s="182"/>
    </row>
    <row r="20" spans="1:30" s="217" customFormat="1" x14ac:dyDescent="0.2">
      <c r="A20" s="198">
        <v>12</v>
      </c>
      <c r="B20" s="202" t="s">
        <v>696</v>
      </c>
      <c r="C20" s="228"/>
      <c r="D20" s="228"/>
      <c r="E20" s="228"/>
      <c r="F20" s="228"/>
      <c r="G20" s="228"/>
      <c r="H20" s="228"/>
      <c r="I20" s="228"/>
      <c r="J20" s="228"/>
      <c r="K20" s="228"/>
      <c r="L20" s="228"/>
      <c r="M20" s="228"/>
      <c r="N20" s="228"/>
      <c r="O20" s="228"/>
      <c r="P20" s="228"/>
      <c r="Q20" s="228"/>
      <c r="R20" s="228"/>
      <c r="S20" s="228"/>
      <c r="T20" s="228"/>
      <c r="U20" s="228"/>
      <c r="V20" s="228"/>
      <c r="W20" s="182"/>
      <c r="X20" s="182"/>
      <c r="Y20" s="182"/>
      <c r="Z20" s="182"/>
      <c r="AA20" s="182"/>
      <c r="AB20" s="182"/>
      <c r="AC20" s="182"/>
      <c r="AD20" s="182"/>
    </row>
    <row r="21" spans="1:30" s="217" customFormat="1" x14ac:dyDescent="0.2">
      <c r="A21" s="198">
        <v>13</v>
      </c>
      <c r="B21" s="202" t="s">
        <v>634</v>
      </c>
      <c r="C21" s="230"/>
      <c r="D21" s="230"/>
      <c r="E21" s="230"/>
      <c r="F21" s="230"/>
      <c r="G21" s="230"/>
      <c r="H21" s="230"/>
      <c r="I21" s="230"/>
      <c r="J21" s="228"/>
      <c r="K21" s="228"/>
      <c r="L21" s="228"/>
      <c r="M21" s="228"/>
      <c r="N21" s="228"/>
      <c r="O21" s="228"/>
      <c r="P21" s="228"/>
      <c r="Q21" s="228"/>
      <c r="R21" s="228"/>
      <c r="S21" s="228"/>
      <c r="T21" s="228"/>
      <c r="U21" s="228"/>
      <c r="V21" s="228"/>
      <c r="W21" s="182"/>
      <c r="X21" s="182"/>
      <c r="Y21" s="182"/>
      <c r="Z21" s="182"/>
      <c r="AA21" s="182"/>
      <c r="AB21" s="182"/>
      <c r="AC21" s="182"/>
      <c r="AD21" s="182"/>
    </row>
    <row r="22" spans="1:30" s="217" customFormat="1" x14ac:dyDescent="0.2">
      <c r="A22" s="198">
        <v>14</v>
      </c>
      <c r="B22" s="202" t="s">
        <v>642</v>
      </c>
      <c r="C22" s="230"/>
      <c r="D22" s="230"/>
      <c r="E22" s="230"/>
      <c r="F22" s="230"/>
      <c r="G22" s="230"/>
      <c r="H22" s="230"/>
      <c r="I22" s="230"/>
      <c r="J22" s="230"/>
      <c r="K22" s="230"/>
      <c r="L22" s="230"/>
      <c r="M22" s="230"/>
      <c r="N22" s="230"/>
      <c r="O22" s="230"/>
      <c r="P22" s="230"/>
      <c r="Q22" s="230"/>
      <c r="R22" s="230"/>
      <c r="S22" s="230"/>
      <c r="T22" s="230"/>
      <c r="U22" s="230"/>
      <c r="V22" s="230"/>
      <c r="W22" s="182"/>
      <c r="X22" s="182"/>
      <c r="Y22" s="182"/>
      <c r="Z22" s="182"/>
      <c r="AA22" s="182"/>
      <c r="AB22" s="182"/>
      <c r="AC22" s="182"/>
      <c r="AD22" s="182"/>
    </row>
    <row r="23" spans="1:30" x14ac:dyDescent="0.2">
      <c r="A23" s="183">
        <v>15</v>
      </c>
      <c r="B23" s="37" t="s">
        <v>697</v>
      </c>
      <c r="C23" s="13">
        <v>168.90899999999999</v>
      </c>
      <c r="D23" s="13">
        <v>182.71899999999999</v>
      </c>
      <c r="E23" s="13">
        <v>170.17699999999999</v>
      </c>
      <c r="F23" s="13">
        <v>150.602</v>
      </c>
      <c r="G23" s="13">
        <v>156.64500000000001</v>
      </c>
      <c r="H23" s="13">
        <v>170.64400000000001</v>
      </c>
      <c r="I23" s="13">
        <v>188.77099999999999</v>
      </c>
      <c r="J23" s="13">
        <v>200.23699999999999</v>
      </c>
      <c r="K23" s="13">
        <v>214.05099999999999</v>
      </c>
      <c r="L23" s="13">
        <v>227.58600000000001</v>
      </c>
      <c r="M23" s="13">
        <v>207.47900000000001</v>
      </c>
      <c r="N23" s="13">
        <v>232.77600000000001</v>
      </c>
      <c r="O23" s="13">
        <v>264.73099999999999</v>
      </c>
      <c r="P23" s="13">
        <v>276.21899999999999</v>
      </c>
      <c r="Q23" s="13">
        <v>288.74599999999998</v>
      </c>
      <c r="R23" s="13">
        <v>321.98500000000001</v>
      </c>
      <c r="S23" s="13">
        <v>315.12700000000001</v>
      </c>
      <c r="T23" s="13">
        <v>320.78899999999999</v>
      </c>
      <c r="U23" s="13">
        <v>333.86500000000001</v>
      </c>
      <c r="V23" s="13">
        <v>345.33300000000003</v>
      </c>
    </row>
    <row r="24" spans="1:30" x14ac:dyDescent="0.2">
      <c r="A24" s="183">
        <v>16</v>
      </c>
      <c r="B24" s="37" t="s">
        <v>622</v>
      </c>
      <c r="C24" s="54" t="s">
        <v>22</v>
      </c>
      <c r="D24" s="54" t="s">
        <v>22</v>
      </c>
      <c r="E24" s="54" t="s">
        <v>22</v>
      </c>
      <c r="F24" s="54" t="s">
        <v>22</v>
      </c>
      <c r="G24" s="54" t="s">
        <v>22</v>
      </c>
      <c r="H24" s="54" t="s">
        <v>22</v>
      </c>
      <c r="I24" s="54" t="s">
        <v>22</v>
      </c>
      <c r="J24" s="54">
        <v>85.4</v>
      </c>
      <c r="K24" s="54">
        <v>108.3</v>
      </c>
      <c r="L24" s="54">
        <v>114.6</v>
      </c>
      <c r="M24" s="54">
        <v>111.6</v>
      </c>
      <c r="N24" s="54">
        <v>123.8</v>
      </c>
      <c r="O24" s="54">
        <v>144.6</v>
      </c>
      <c r="P24" s="54">
        <v>154.6</v>
      </c>
      <c r="Q24" s="54">
        <v>166.6</v>
      </c>
      <c r="R24" s="54">
        <v>185.2</v>
      </c>
      <c r="S24" s="54">
        <v>185.7</v>
      </c>
      <c r="T24" s="54">
        <v>193.3</v>
      </c>
      <c r="U24" s="54">
        <v>211.9</v>
      </c>
      <c r="V24" s="54">
        <v>215.1</v>
      </c>
    </row>
    <row r="25" spans="1:30" s="217" customFormat="1" x14ac:dyDescent="0.2">
      <c r="A25" s="198">
        <v>17</v>
      </c>
      <c r="B25" s="202" t="s">
        <v>641</v>
      </c>
      <c r="C25" s="228"/>
      <c r="D25" s="228"/>
      <c r="E25" s="228"/>
      <c r="F25" s="228"/>
      <c r="G25" s="228"/>
      <c r="H25" s="228"/>
      <c r="I25" s="228"/>
      <c r="J25" s="228"/>
      <c r="K25" s="228"/>
      <c r="L25" s="228"/>
      <c r="M25" s="228"/>
      <c r="N25" s="228"/>
      <c r="O25" s="228"/>
      <c r="P25" s="228"/>
      <c r="Q25" s="228"/>
      <c r="R25" s="228"/>
      <c r="S25" s="228"/>
      <c r="T25" s="228"/>
      <c r="U25" s="228"/>
      <c r="V25" s="228"/>
      <c r="W25" s="182"/>
      <c r="X25" s="182"/>
      <c r="Y25" s="182"/>
      <c r="Z25" s="182"/>
      <c r="AA25" s="182"/>
      <c r="AB25" s="182"/>
      <c r="AC25" s="182"/>
      <c r="AD25" s="182"/>
    </row>
    <row r="26" spans="1:30" x14ac:dyDescent="0.2">
      <c r="A26" s="183">
        <v>18</v>
      </c>
      <c r="B26" s="37" t="s">
        <v>698</v>
      </c>
      <c r="C26" s="13">
        <v>59.881</v>
      </c>
      <c r="D26" s="13">
        <v>66.225999999999999</v>
      </c>
      <c r="E26" s="13">
        <v>65.897000000000006</v>
      </c>
      <c r="F26" s="13">
        <v>69.000726524802502</v>
      </c>
      <c r="G26" s="13">
        <v>75.314833591839772</v>
      </c>
      <c r="H26" s="13">
        <v>80.099917199868827</v>
      </c>
      <c r="I26" s="13">
        <v>85.050047585447274</v>
      </c>
      <c r="J26" s="13">
        <v>92.793114043726604</v>
      </c>
      <c r="K26" s="13">
        <v>113.92478913862843</v>
      </c>
      <c r="L26" s="13">
        <v>119.92392472122766</v>
      </c>
      <c r="M26" s="13">
        <v>114.3188355773304</v>
      </c>
      <c r="N26" s="13">
        <v>125.96140765799566</v>
      </c>
      <c r="O26" s="13">
        <v>142.03127430567588</v>
      </c>
      <c r="P26" s="13">
        <v>174.57308641604354</v>
      </c>
      <c r="Q26" s="13">
        <v>184.73395318340229</v>
      </c>
      <c r="R26" s="13">
        <v>188.30389989412038</v>
      </c>
      <c r="S26" s="13">
        <v>167.35312751972549</v>
      </c>
      <c r="T26" s="13">
        <v>165.60799186879083</v>
      </c>
      <c r="U26" s="13">
        <v>177.30066000746416</v>
      </c>
      <c r="V26" s="13">
        <v>200.07419623080233</v>
      </c>
    </row>
    <row r="27" spans="1:30" s="217" customFormat="1" x14ac:dyDescent="0.2">
      <c r="A27" s="198">
        <v>19</v>
      </c>
      <c r="B27" s="202" t="s">
        <v>622</v>
      </c>
      <c r="C27" s="220"/>
      <c r="D27" s="220"/>
      <c r="E27" s="220"/>
      <c r="F27" s="220"/>
      <c r="G27" s="220"/>
      <c r="H27" s="220"/>
      <c r="I27" s="220"/>
      <c r="J27" s="220"/>
      <c r="K27" s="220"/>
      <c r="L27" s="220"/>
      <c r="M27" s="220"/>
      <c r="N27" s="220"/>
      <c r="O27" s="220"/>
      <c r="P27" s="220"/>
      <c r="Q27" s="220"/>
      <c r="R27" s="220"/>
      <c r="S27" s="220"/>
      <c r="T27" s="220"/>
      <c r="U27" s="220"/>
      <c r="V27" s="220"/>
      <c r="W27" s="182"/>
      <c r="X27" s="182"/>
      <c r="Y27" s="182"/>
      <c r="Z27" s="182"/>
      <c r="AA27" s="182"/>
      <c r="AB27" s="182"/>
      <c r="AC27" s="182"/>
      <c r="AD27" s="182"/>
    </row>
    <row r="28" spans="1:30" s="4" customFormat="1" x14ac:dyDescent="0.2">
      <c r="A28" s="9"/>
      <c r="B28" s="155"/>
      <c r="C28" s="62"/>
      <c r="D28" s="62"/>
      <c r="E28" s="62"/>
      <c r="F28" s="62"/>
      <c r="G28" s="62"/>
      <c r="H28" s="62"/>
      <c r="I28" s="62"/>
      <c r="J28" s="62"/>
      <c r="K28" s="62"/>
      <c r="L28" s="62"/>
      <c r="M28" s="62"/>
      <c r="N28" s="62"/>
      <c r="O28" s="62"/>
      <c r="P28" s="62"/>
      <c r="Q28" s="62"/>
      <c r="R28" s="62"/>
      <c r="S28" s="62"/>
      <c r="T28" s="62"/>
      <c r="U28" s="62"/>
      <c r="V28" s="62"/>
      <c r="W28" s="182"/>
      <c r="X28" s="182"/>
      <c r="Y28" s="182"/>
      <c r="Z28" s="182"/>
      <c r="AA28" s="182"/>
      <c r="AB28" s="182"/>
      <c r="AC28" s="182"/>
      <c r="AD28" s="182"/>
    </row>
    <row r="29" spans="1:30" s="217" customFormat="1" ht="13.15" customHeight="1" x14ac:dyDescent="0.2">
      <c r="A29" s="198">
        <v>20</v>
      </c>
      <c r="B29" s="234" t="s">
        <v>699</v>
      </c>
      <c r="C29" s="231"/>
      <c r="D29" s="231"/>
      <c r="E29" s="231"/>
      <c r="F29" s="231"/>
      <c r="G29" s="231"/>
      <c r="H29" s="231"/>
      <c r="I29" s="231"/>
      <c r="J29" s="231"/>
      <c r="K29" s="231"/>
      <c r="L29" s="231"/>
      <c r="M29" s="231"/>
      <c r="N29" s="231"/>
      <c r="O29" s="231"/>
      <c r="P29" s="231"/>
      <c r="Q29" s="231"/>
      <c r="R29" s="231"/>
      <c r="S29" s="231"/>
      <c r="T29" s="231"/>
      <c r="U29" s="231"/>
      <c r="V29" s="231"/>
      <c r="W29" s="182"/>
      <c r="X29" s="182"/>
      <c r="Y29" s="182"/>
      <c r="Z29" s="182"/>
      <c r="AA29" s="182"/>
      <c r="AB29" s="182"/>
      <c r="AC29" s="182"/>
      <c r="AD29" s="182"/>
    </row>
    <row r="30" spans="1:30" x14ac:dyDescent="0.2">
      <c r="A30" s="183"/>
      <c r="C30" s="61"/>
      <c r="D30" s="61"/>
      <c r="E30" s="61"/>
      <c r="F30" s="61"/>
      <c r="G30" s="61"/>
      <c r="H30" s="61"/>
      <c r="I30" s="61"/>
      <c r="J30" s="61"/>
      <c r="K30" s="61"/>
      <c r="L30" s="61"/>
      <c r="M30" s="61"/>
      <c r="N30" s="61"/>
      <c r="O30" s="61"/>
      <c r="P30" s="61"/>
      <c r="Q30" s="61"/>
      <c r="R30" s="61"/>
      <c r="S30" s="61"/>
      <c r="T30" s="61"/>
      <c r="U30" s="61"/>
      <c r="V30" s="61"/>
    </row>
    <row r="31" spans="1:30" x14ac:dyDescent="0.2">
      <c r="A31" s="183">
        <v>21</v>
      </c>
      <c r="B31" s="195" t="s">
        <v>700</v>
      </c>
      <c r="C31" s="13">
        <v>2611.7640000000001</v>
      </c>
      <c r="D31" s="13">
        <v>2905.538</v>
      </c>
      <c r="E31" s="13">
        <v>2945.85</v>
      </c>
      <c r="F31" s="13">
        <v>2945.701</v>
      </c>
      <c r="G31" s="13">
        <v>3319.498</v>
      </c>
      <c r="H31" s="13">
        <v>3841.4090000000001</v>
      </c>
      <c r="I31" s="13">
        <v>4362.2340000000004</v>
      </c>
      <c r="J31" s="13">
        <v>4793.3190000000004</v>
      </c>
      <c r="K31" s="13">
        <v>5785.0569999999998</v>
      </c>
      <c r="L31" s="13">
        <v>6513.2120000000004</v>
      </c>
      <c r="M31" s="13">
        <v>5640.39</v>
      </c>
      <c r="N31" s="13">
        <v>6066.67</v>
      </c>
      <c r="O31" s="13">
        <v>6894.9459999999999</v>
      </c>
      <c r="P31" s="13">
        <v>6977.4949999999999</v>
      </c>
      <c r="Q31" s="13">
        <v>7054.6710000000003</v>
      </c>
      <c r="R31" s="13">
        <v>7590.076</v>
      </c>
      <c r="S31" s="13">
        <v>6871.1869999999999</v>
      </c>
      <c r="T31" s="13">
        <v>6622.8689999999997</v>
      </c>
      <c r="U31" s="13">
        <v>7139.826</v>
      </c>
      <c r="V31" s="13">
        <v>7723.085</v>
      </c>
    </row>
    <row r="32" spans="1:30" ht="25.5" x14ac:dyDescent="0.2">
      <c r="A32" s="183">
        <v>22</v>
      </c>
      <c r="B32" s="195" t="s">
        <v>701</v>
      </c>
      <c r="C32" s="13">
        <v>246.3</v>
      </c>
      <c r="D32" s="13">
        <v>260.7</v>
      </c>
      <c r="E32" s="13">
        <v>249.5</v>
      </c>
      <c r="F32" s="13">
        <v>232.8</v>
      </c>
      <c r="G32" s="13">
        <v>242.6</v>
      </c>
      <c r="H32" s="13">
        <v>264</v>
      </c>
      <c r="I32" s="13">
        <v>293.10000000000002</v>
      </c>
      <c r="J32" s="13">
        <v>322.92700000000002</v>
      </c>
      <c r="K32" s="13">
        <v>364.40300000000002</v>
      </c>
      <c r="L32" s="13">
        <v>382.43600000000004</v>
      </c>
      <c r="M32" s="13">
        <v>341.75</v>
      </c>
      <c r="N32" s="13">
        <v>383.19400000000002</v>
      </c>
      <c r="O32" s="13">
        <v>425.87699999999995</v>
      </c>
      <c r="P32" s="13">
        <v>436.74800000000005</v>
      </c>
      <c r="Q32" s="13">
        <v>458.88</v>
      </c>
      <c r="R32" s="13">
        <v>507.18100000000004</v>
      </c>
      <c r="S32" s="13">
        <v>500.84800000000001</v>
      </c>
      <c r="T32" s="13">
        <v>514.08799999999997</v>
      </c>
      <c r="U32" s="13">
        <v>545.77099999999996</v>
      </c>
      <c r="V32" s="13">
        <v>560.46900000000005</v>
      </c>
    </row>
    <row r="33" spans="1:30" x14ac:dyDescent="0.2">
      <c r="A33" s="183">
        <v>23</v>
      </c>
      <c r="B33" s="195" t="s">
        <v>640</v>
      </c>
      <c r="C33" s="24">
        <v>1788.417088077442</v>
      </c>
      <c r="D33" s="24">
        <v>1991.1224492135984</v>
      </c>
      <c r="E33" s="24">
        <v>2056.2956147606278</v>
      </c>
      <c r="F33" s="24">
        <v>2039.5742683017963</v>
      </c>
      <c r="G33" s="24">
        <v>2248.6429421965322</v>
      </c>
      <c r="H33" s="24">
        <v>2552.545943641886</v>
      </c>
      <c r="I33" s="24">
        <v>2846.9365362131812</v>
      </c>
      <c r="J33" s="24">
        <v>3111.4610383187642</v>
      </c>
      <c r="K33" s="24">
        <v>3760.504069517775</v>
      </c>
      <c r="L33" s="24">
        <v>4291.3096580559486</v>
      </c>
      <c r="M33" s="24">
        <v>3706.0461769566191</v>
      </c>
      <c r="N33" s="24">
        <v>3953.6251043196121</v>
      </c>
      <c r="O33" s="24">
        <v>4500.3178830558345</v>
      </c>
      <c r="P33" s="24">
        <v>4611.4573863016103</v>
      </c>
      <c r="Q33" s="24">
        <v>4649.0780327350667</v>
      </c>
      <c r="R33" s="24">
        <v>5079.8034523665119</v>
      </c>
      <c r="S33" s="24">
        <v>4587.7281884175745</v>
      </c>
      <c r="T33" s="24">
        <v>4368.2091729628282</v>
      </c>
      <c r="U33" s="24">
        <v>4642.0966691210106</v>
      </c>
      <c r="V33" s="24">
        <v>5042.8886915344492</v>
      </c>
    </row>
    <row r="34" spans="1:30" x14ac:dyDescent="0.2">
      <c r="A34" s="183">
        <v>24</v>
      </c>
      <c r="B34" s="195" t="s">
        <v>639</v>
      </c>
      <c r="C34" s="13">
        <v>295.31099999999998</v>
      </c>
      <c r="D34" s="13">
        <v>310.755</v>
      </c>
      <c r="E34" s="13">
        <v>309.67</v>
      </c>
      <c r="F34" s="13">
        <v>311.39499999999998</v>
      </c>
      <c r="G34" s="13">
        <v>338.113</v>
      </c>
      <c r="H34" s="13">
        <v>378.59100000000001</v>
      </c>
      <c r="I34" s="13">
        <v>404.995</v>
      </c>
      <c r="J34" s="13">
        <v>436.05</v>
      </c>
      <c r="K34" s="45">
        <v>505.73</v>
      </c>
      <c r="L34" s="45">
        <v>535.9</v>
      </c>
      <c r="M34" s="13">
        <v>547.85599999999999</v>
      </c>
      <c r="N34" s="13">
        <v>559.13499999999999</v>
      </c>
      <c r="O34" s="13">
        <v>602.50199999999995</v>
      </c>
      <c r="P34" s="13">
        <v>625.57299999999998</v>
      </c>
      <c r="Q34" s="13">
        <v>633.06299999999999</v>
      </c>
      <c r="R34" s="13">
        <v>714.41200000000003</v>
      </c>
      <c r="S34" s="13">
        <v>694.76499999999999</v>
      </c>
      <c r="T34" s="13">
        <v>678.74300000000005</v>
      </c>
      <c r="U34" s="13">
        <v>697.01300000000003</v>
      </c>
      <c r="V34" s="13">
        <v>703.93600000000004</v>
      </c>
    </row>
    <row r="35" spans="1:30" x14ac:dyDescent="0.2">
      <c r="A35" s="183">
        <v>25</v>
      </c>
      <c r="B35" s="195" t="s">
        <v>638</v>
      </c>
      <c r="C35" s="24">
        <v>1493.1060880774421</v>
      </c>
      <c r="D35" s="24">
        <v>1680.3674492135983</v>
      </c>
      <c r="E35" s="24">
        <v>1746.6256147606277</v>
      </c>
      <c r="F35" s="24">
        <v>1728.1792683017964</v>
      </c>
      <c r="G35" s="24">
        <v>1910.5299421965321</v>
      </c>
      <c r="H35" s="24">
        <v>2173.9549436418861</v>
      </c>
      <c r="I35" s="24">
        <v>2441.9415362131813</v>
      </c>
      <c r="J35" s="24">
        <v>2675.411038318764</v>
      </c>
      <c r="K35" s="24">
        <v>3254.7740695177749</v>
      </c>
      <c r="L35" s="24">
        <v>3755.4096580559485</v>
      </c>
      <c r="M35" s="24">
        <v>3158.1901769566193</v>
      </c>
      <c r="N35" s="24">
        <v>3394.4901043196123</v>
      </c>
      <c r="O35" s="24">
        <v>3897.8158830558345</v>
      </c>
      <c r="P35" s="24">
        <v>3985.8843863016104</v>
      </c>
      <c r="Q35" s="24">
        <v>4016.0150327350666</v>
      </c>
      <c r="R35" s="24">
        <v>4365.3914523665117</v>
      </c>
      <c r="S35" s="24">
        <v>3892.9631884175747</v>
      </c>
      <c r="T35" s="24">
        <v>3689.4661729628283</v>
      </c>
      <c r="U35" s="24">
        <v>3945.0836691210106</v>
      </c>
      <c r="V35" s="24">
        <v>4338.9526915344495</v>
      </c>
    </row>
    <row r="36" spans="1:30" ht="25.5" x14ac:dyDescent="0.2">
      <c r="A36" s="183">
        <v>26</v>
      </c>
      <c r="B36" s="195" t="s">
        <v>623</v>
      </c>
      <c r="C36" s="13">
        <v>447.5349119225578</v>
      </c>
      <c r="D36" s="13">
        <v>506.07655078640192</v>
      </c>
      <c r="E36" s="13">
        <v>514.83138523937203</v>
      </c>
      <c r="F36" s="13">
        <v>529.95173169820339</v>
      </c>
      <c r="G36" s="13">
        <v>646.41805780346817</v>
      </c>
      <c r="H36" s="13">
        <v>779.97905635811401</v>
      </c>
      <c r="I36" s="13">
        <v>937.50546378681918</v>
      </c>
      <c r="J36" s="13">
        <v>1039.9749616812369</v>
      </c>
      <c r="K36" s="13">
        <v>1298.441930482225</v>
      </c>
      <c r="L36" s="13">
        <v>1433.866341944052</v>
      </c>
      <c r="M36" s="13">
        <v>1231.2038230433809</v>
      </c>
      <c r="N36" s="13">
        <v>1293.6898956803875</v>
      </c>
      <c r="O36" s="13">
        <v>1501.8131169441651</v>
      </c>
      <c r="P36" s="13">
        <v>1471.0336136983899</v>
      </c>
      <c r="Q36" s="13">
        <v>1479.316967264934</v>
      </c>
      <c r="R36" s="13">
        <v>1531.3265476334871</v>
      </c>
      <c r="S36" s="13">
        <v>1339.1498115824254</v>
      </c>
      <c r="T36" s="13">
        <v>1288.6508270371719</v>
      </c>
      <c r="U36" s="13">
        <v>1407.4223308789897</v>
      </c>
      <c r="V36" s="13">
        <v>1553.305308465551</v>
      </c>
    </row>
    <row r="37" spans="1:30" x14ac:dyDescent="0.2">
      <c r="A37" s="183">
        <v>27</v>
      </c>
      <c r="B37" s="195" t="s">
        <v>637</v>
      </c>
      <c r="C37" s="13">
        <v>1</v>
      </c>
      <c r="D37" s="13">
        <v>2.2000000000000002</v>
      </c>
      <c r="E37" s="13">
        <v>2.2999999999999998</v>
      </c>
      <c r="F37" s="13">
        <v>1.3</v>
      </c>
      <c r="G37" s="13">
        <v>2.2999999999999998</v>
      </c>
      <c r="H37" s="13">
        <v>1.3</v>
      </c>
      <c r="I37" s="13">
        <v>0.2</v>
      </c>
      <c r="J37" s="13">
        <v>-6.4</v>
      </c>
      <c r="K37" s="13" t="s">
        <v>32</v>
      </c>
      <c r="L37" s="13" t="s">
        <v>32</v>
      </c>
      <c r="M37" s="13" t="s">
        <v>32</v>
      </c>
      <c r="N37" s="13" t="s">
        <v>32</v>
      </c>
      <c r="O37" s="13" t="s">
        <v>32</v>
      </c>
      <c r="P37" s="13" t="s">
        <v>32</v>
      </c>
      <c r="Q37" s="13" t="s">
        <v>32</v>
      </c>
      <c r="R37" s="13" t="s">
        <v>32</v>
      </c>
      <c r="S37" s="24" t="s">
        <v>32</v>
      </c>
      <c r="T37" s="47" t="s">
        <v>32</v>
      </c>
      <c r="U37" s="47" t="s">
        <v>32</v>
      </c>
      <c r="V37" s="47" t="s">
        <v>32</v>
      </c>
    </row>
    <row r="38" spans="1:30" x14ac:dyDescent="0.2">
      <c r="A38" s="183"/>
      <c r="B38" s="195"/>
      <c r="C38" s="45"/>
      <c r="D38" s="45"/>
      <c r="E38" s="45"/>
      <c r="F38" s="45"/>
      <c r="G38" s="45"/>
      <c r="H38" s="45"/>
      <c r="I38" s="45"/>
      <c r="J38" s="45"/>
      <c r="K38" s="45"/>
      <c r="L38" s="45"/>
      <c r="M38" s="45"/>
      <c r="N38" s="45"/>
      <c r="O38" s="45"/>
      <c r="P38" s="45"/>
      <c r="Q38" s="45"/>
      <c r="R38" s="45"/>
      <c r="S38" s="45"/>
      <c r="T38" s="45"/>
      <c r="U38" s="45"/>
    </row>
    <row r="39" spans="1:30" s="217" customFormat="1" x14ac:dyDescent="0.2">
      <c r="A39" s="198">
        <v>28</v>
      </c>
      <c r="B39" s="199" t="s">
        <v>41</v>
      </c>
      <c r="C39" s="222"/>
      <c r="D39" s="222"/>
      <c r="E39" s="222"/>
      <c r="F39" s="222"/>
      <c r="G39" s="222"/>
      <c r="H39" s="222"/>
      <c r="I39" s="222"/>
      <c r="J39" s="222"/>
      <c r="K39" s="222"/>
      <c r="L39" s="222"/>
      <c r="M39" s="222"/>
      <c r="N39" s="222"/>
      <c r="O39" s="222"/>
      <c r="P39" s="222"/>
      <c r="Q39" s="222"/>
      <c r="R39" s="222"/>
      <c r="S39" s="222"/>
      <c r="T39" s="222"/>
      <c r="U39" s="222"/>
      <c r="V39" s="222"/>
      <c r="W39" s="182"/>
      <c r="X39" s="182"/>
      <c r="Y39" s="182"/>
      <c r="Z39" s="182"/>
      <c r="AA39" s="182"/>
      <c r="AB39" s="182"/>
      <c r="AC39" s="182"/>
      <c r="AD39" s="182"/>
    </row>
    <row r="40" spans="1:30" s="217" customFormat="1" x14ac:dyDescent="0.2">
      <c r="A40" s="198">
        <v>29</v>
      </c>
      <c r="B40" s="200" t="s">
        <v>632</v>
      </c>
      <c r="C40" s="228"/>
      <c r="D40" s="228"/>
      <c r="E40" s="228"/>
      <c r="F40" s="228"/>
      <c r="G40" s="228"/>
      <c r="H40" s="228"/>
      <c r="I40" s="228"/>
      <c r="J40" s="228"/>
      <c r="K40" s="228"/>
      <c r="L40" s="228"/>
      <c r="M40" s="228"/>
      <c r="N40" s="228"/>
      <c r="O40" s="228"/>
      <c r="P40" s="228"/>
      <c r="Q40" s="228"/>
      <c r="R40" s="228"/>
      <c r="S40" s="228"/>
      <c r="T40" s="228"/>
      <c r="U40" s="228"/>
      <c r="V40" s="228"/>
      <c r="W40" s="182"/>
      <c r="X40" s="182"/>
      <c r="Y40" s="182"/>
      <c r="Z40" s="182"/>
      <c r="AA40" s="182"/>
      <c r="AB40" s="182"/>
      <c r="AC40" s="182"/>
      <c r="AD40" s="182"/>
    </row>
    <row r="41" spans="1:30" s="217" customFormat="1" x14ac:dyDescent="0.2">
      <c r="A41" s="198">
        <v>30</v>
      </c>
      <c r="B41" s="202" t="s">
        <v>702</v>
      </c>
      <c r="C41" s="220"/>
      <c r="D41" s="220"/>
      <c r="E41" s="220"/>
      <c r="F41" s="220"/>
      <c r="G41" s="220"/>
      <c r="H41" s="220"/>
      <c r="I41" s="220"/>
      <c r="J41" s="220"/>
      <c r="K41" s="220"/>
      <c r="L41" s="220"/>
      <c r="M41" s="220"/>
      <c r="N41" s="220"/>
      <c r="O41" s="220"/>
      <c r="P41" s="220"/>
      <c r="Q41" s="220"/>
      <c r="R41" s="220"/>
      <c r="S41" s="220"/>
      <c r="T41" s="220"/>
      <c r="U41" s="220"/>
      <c r="V41" s="220"/>
      <c r="W41" s="182"/>
      <c r="X41" s="182"/>
      <c r="Y41" s="182"/>
      <c r="Z41" s="182"/>
      <c r="AA41" s="182"/>
      <c r="AB41" s="182"/>
      <c r="AC41" s="182"/>
      <c r="AD41" s="182"/>
    </row>
    <row r="42" spans="1:30" s="217" customFormat="1" x14ac:dyDescent="0.2">
      <c r="A42" s="198">
        <v>31</v>
      </c>
      <c r="B42" s="202" t="s">
        <v>703</v>
      </c>
      <c r="C42" s="220"/>
      <c r="D42" s="220"/>
      <c r="E42" s="220"/>
      <c r="F42" s="220"/>
      <c r="G42" s="220"/>
      <c r="H42" s="220"/>
      <c r="I42" s="220"/>
      <c r="J42" s="220"/>
      <c r="K42" s="220"/>
      <c r="L42" s="220"/>
      <c r="M42" s="220"/>
      <c r="N42" s="220"/>
      <c r="O42" s="220"/>
      <c r="P42" s="220"/>
      <c r="Q42" s="220"/>
      <c r="R42" s="220"/>
      <c r="S42" s="220"/>
      <c r="T42" s="220"/>
      <c r="U42" s="220"/>
      <c r="V42" s="220"/>
      <c r="W42" s="182"/>
      <c r="X42" s="182"/>
      <c r="Y42" s="182"/>
      <c r="Z42" s="182"/>
      <c r="AA42" s="182"/>
      <c r="AB42" s="182"/>
      <c r="AC42" s="182"/>
      <c r="AD42" s="182"/>
    </row>
    <row r="43" spans="1:30" s="217" customFormat="1" x14ac:dyDescent="0.2">
      <c r="A43" s="198">
        <v>32</v>
      </c>
      <c r="B43" s="202" t="s">
        <v>704</v>
      </c>
      <c r="C43" s="220"/>
      <c r="D43" s="220"/>
      <c r="E43" s="220"/>
      <c r="F43" s="220"/>
      <c r="G43" s="220"/>
      <c r="H43" s="220"/>
      <c r="I43" s="220"/>
      <c r="J43" s="220"/>
      <c r="K43" s="220"/>
      <c r="L43" s="220"/>
      <c r="M43" s="220"/>
      <c r="N43" s="220"/>
      <c r="O43" s="220"/>
      <c r="P43" s="220"/>
      <c r="Q43" s="220"/>
      <c r="R43" s="220"/>
      <c r="S43" s="220"/>
      <c r="T43" s="220"/>
      <c r="U43" s="220"/>
      <c r="V43" s="220"/>
      <c r="W43" s="182"/>
      <c r="X43" s="182"/>
      <c r="Y43" s="182"/>
      <c r="Z43" s="182"/>
      <c r="AA43" s="182"/>
      <c r="AB43" s="182"/>
      <c r="AC43" s="182"/>
      <c r="AD43" s="182"/>
    </row>
    <row r="44" spans="1:30" s="217" customFormat="1" x14ac:dyDescent="0.2">
      <c r="A44" s="198">
        <v>33</v>
      </c>
      <c r="B44" s="202" t="s">
        <v>705</v>
      </c>
      <c r="C44" s="220"/>
      <c r="D44" s="220"/>
      <c r="E44" s="220"/>
      <c r="F44" s="220"/>
      <c r="G44" s="220"/>
      <c r="H44" s="220"/>
      <c r="I44" s="220"/>
      <c r="J44" s="220"/>
      <c r="K44" s="220"/>
      <c r="L44" s="220"/>
      <c r="M44" s="220"/>
      <c r="N44" s="220"/>
      <c r="O44" s="220"/>
      <c r="P44" s="220"/>
      <c r="Q44" s="220"/>
      <c r="R44" s="220"/>
      <c r="S44" s="220"/>
      <c r="T44" s="220"/>
      <c r="U44" s="220"/>
      <c r="V44" s="220"/>
      <c r="W44" s="182"/>
      <c r="X44" s="182"/>
      <c r="Y44" s="182"/>
      <c r="Z44" s="182"/>
      <c r="AA44" s="182"/>
      <c r="AB44" s="182"/>
      <c r="AC44" s="182"/>
      <c r="AD44" s="182"/>
    </row>
    <row r="45" spans="1:30" x14ac:dyDescent="0.2">
      <c r="A45" s="183"/>
      <c r="C45" s="45"/>
      <c r="D45" s="45"/>
      <c r="E45" s="45"/>
      <c r="F45" s="45"/>
      <c r="G45" s="45"/>
      <c r="H45" s="45"/>
      <c r="I45" s="45"/>
      <c r="J45" s="45"/>
      <c r="K45" s="49"/>
      <c r="L45" s="49"/>
      <c r="M45" s="49"/>
      <c r="N45" s="49"/>
      <c r="O45" s="49"/>
      <c r="P45" s="48"/>
      <c r="Q45" s="14"/>
      <c r="R45" s="14"/>
      <c r="S45" s="40"/>
      <c r="T45" s="24"/>
      <c r="U45" s="14"/>
      <c r="V45" s="19"/>
    </row>
    <row r="46" spans="1:30" s="217" customFormat="1" x14ac:dyDescent="0.2">
      <c r="A46" s="198">
        <v>34</v>
      </c>
      <c r="B46" s="199" t="s">
        <v>756</v>
      </c>
      <c r="C46" s="219"/>
      <c r="D46" s="219"/>
      <c r="E46" s="219"/>
      <c r="F46" s="219"/>
      <c r="G46" s="219"/>
      <c r="H46" s="219"/>
      <c r="I46" s="219"/>
      <c r="J46" s="219"/>
      <c r="K46" s="219"/>
      <c r="L46" s="219"/>
      <c r="M46" s="219"/>
      <c r="N46" s="219"/>
      <c r="O46" s="219"/>
      <c r="P46" s="219"/>
      <c r="Q46" s="219"/>
      <c r="R46" s="219"/>
      <c r="S46" s="219"/>
      <c r="T46" s="219"/>
      <c r="U46" s="219"/>
      <c r="V46" s="219"/>
      <c r="W46" s="182"/>
      <c r="X46" s="182"/>
      <c r="Y46" s="182"/>
      <c r="Z46" s="182"/>
      <c r="AA46" s="182"/>
      <c r="AB46" s="182"/>
      <c r="AC46" s="182"/>
      <c r="AD46" s="182"/>
    </row>
    <row r="47" spans="1:30" x14ac:dyDescent="0.2">
      <c r="A47" s="183"/>
      <c r="C47" s="52"/>
      <c r="D47" s="52"/>
      <c r="E47" s="52"/>
      <c r="F47" s="52"/>
      <c r="G47" s="52"/>
      <c r="H47" s="52"/>
      <c r="I47" s="52"/>
      <c r="J47" s="52"/>
      <c r="K47" s="52"/>
      <c r="L47" s="52"/>
      <c r="M47" s="52"/>
      <c r="N47" s="52"/>
      <c r="O47" s="52"/>
      <c r="P47" s="52"/>
      <c r="Q47" s="52"/>
      <c r="R47" s="52"/>
      <c r="S47" s="52"/>
      <c r="T47" s="52"/>
      <c r="U47" s="51"/>
      <c r="V47" s="19"/>
    </row>
    <row r="48" spans="1:30" s="217" customFormat="1" x14ac:dyDescent="0.2">
      <c r="A48" s="198">
        <v>35</v>
      </c>
      <c r="B48" s="199" t="s">
        <v>706</v>
      </c>
      <c r="C48" s="219"/>
      <c r="D48" s="219"/>
      <c r="E48" s="219"/>
      <c r="F48" s="219"/>
      <c r="G48" s="219"/>
      <c r="H48" s="219"/>
      <c r="I48" s="219"/>
      <c r="J48" s="219"/>
      <c r="K48" s="219"/>
      <c r="L48" s="219"/>
      <c r="M48" s="219"/>
      <c r="N48" s="219"/>
      <c r="O48" s="219"/>
      <c r="P48" s="219"/>
      <c r="Q48" s="219"/>
      <c r="R48" s="219"/>
      <c r="S48" s="219"/>
      <c r="T48" s="219"/>
      <c r="U48" s="219"/>
      <c r="V48" s="219"/>
      <c r="W48" s="182"/>
      <c r="X48" s="182"/>
      <c r="Y48" s="182"/>
      <c r="Z48" s="182"/>
      <c r="AA48" s="182"/>
      <c r="AB48" s="182"/>
      <c r="AC48" s="182"/>
      <c r="AD48" s="182"/>
    </row>
    <row r="49" spans="1:30" s="217" customFormat="1" ht="25.5" x14ac:dyDescent="0.2">
      <c r="A49" s="198">
        <v>36</v>
      </c>
      <c r="B49" s="200" t="s">
        <v>707</v>
      </c>
      <c r="C49" s="220"/>
      <c r="D49" s="220"/>
      <c r="E49" s="220"/>
      <c r="F49" s="220"/>
      <c r="G49" s="220"/>
      <c r="H49" s="220"/>
      <c r="I49" s="220"/>
      <c r="J49" s="220"/>
      <c r="K49" s="220"/>
      <c r="L49" s="220"/>
      <c r="M49" s="220"/>
      <c r="N49" s="220"/>
      <c r="O49" s="220"/>
      <c r="P49" s="220"/>
      <c r="Q49" s="220"/>
      <c r="R49" s="220"/>
      <c r="S49" s="220"/>
      <c r="T49" s="220"/>
      <c r="U49" s="220"/>
      <c r="V49" s="220"/>
      <c r="W49" s="182"/>
      <c r="X49" s="182"/>
      <c r="Y49" s="182"/>
      <c r="Z49" s="182"/>
      <c r="AA49" s="182"/>
      <c r="AB49" s="182"/>
      <c r="AC49" s="182"/>
      <c r="AD49" s="182"/>
    </row>
    <row r="50" spans="1:30" s="217" customFormat="1" ht="25.5" x14ac:dyDescent="0.2">
      <c r="A50" s="198">
        <v>37</v>
      </c>
      <c r="B50" s="199" t="s">
        <v>708</v>
      </c>
      <c r="C50" s="232"/>
      <c r="D50" s="232"/>
      <c r="E50" s="232"/>
      <c r="F50" s="232"/>
      <c r="G50" s="232"/>
      <c r="H50" s="232"/>
      <c r="I50" s="232"/>
      <c r="J50" s="232"/>
      <c r="K50" s="232"/>
      <c r="L50" s="232"/>
      <c r="M50" s="232"/>
      <c r="N50" s="232"/>
      <c r="O50" s="232"/>
      <c r="P50" s="232"/>
      <c r="Q50" s="232"/>
      <c r="R50" s="232"/>
      <c r="S50" s="232"/>
      <c r="T50" s="232"/>
      <c r="U50" s="232"/>
      <c r="V50" s="232"/>
      <c r="W50" s="182"/>
      <c r="X50" s="182"/>
      <c r="Y50" s="182"/>
      <c r="Z50" s="182"/>
      <c r="AA50" s="182"/>
      <c r="AB50" s="182"/>
      <c r="AC50" s="182"/>
      <c r="AD50" s="182"/>
    </row>
    <row r="51" spans="1:30" x14ac:dyDescent="0.2">
      <c r="A51" s="183"/>
      <c r="B51" s="195"/>
      <c r="C51" s="53"/>
      <c r="D51" s="53"/>
      <c r="E51" s="53"/>
      <c r="F51" s="53"/>
      <c r="G51" s="53"/>
      <c r="H51" s="53"/>
      <c r="I51" s="53"/>
      <c r="J51" s="53"/>
      <c r="K51" s="53"/>
      <c r="L51" s="53"/>
      <c r="M51" s="53"/>
      <c r="N51" s="53"/>
      <c r="O51" s="53"/>
      <c r="P51" s="54"/>
      <c r="Q51" s="54"/>
      <c r="R51" s="14"/>
      <c r="S51" s="40"/>
      <c r="T51" s="55"/>
      <c r="U51" s="14"/>
      <c r="V51" s="19"/>
    </row>
    <row r="52" spans="1:30" s="217" customFormat="1" ht="25.5" x14ac:dyDescent="0.2">
      <c r="A52" s="198">
        <v>38</v>
      </c>
      <c r="B52" s="199" t="s">
        <v>709</v>
      </c>
      <c r="C52" s="232"/>
      <c r="D52" s="232"/>
      <c r="E52" s="232"/>
      <c r="F52" s="232"/>
      <c r="G52" s="232"/>
      <c r="H52" s="232"/>
      <c r="I52" s="232"/>
      <c r="J52" s="232"/>
      <c r="K52" s="232"/>
      <c r="L52" s="232"/>
      <c r="M52" s="232"/>
      <c r="N52" s="232"/>
      <c r="O52" s="232"/>
      <c r="P52" s="232"/>
      <c r="Q52" s="232"/>
      <c r="R52" s="232"/>
      <c r="S52" s="232"/>
      <c r="T52" s="232"/>
      <c r="U52" s="232"/>
      <c r="V52" s="232"/>
      <c r="W52" s="182"/>
      <c r="X52" s="182"/>
      <c r="Y52" s="182"/>
      <c r="Z52" s="182"/>
      <c r="AA52" s="182"/>
      <c r="AB52" s="182"/>
      <c r="AC52" s="182"/>
      <c r="AD52" s="182"/>
    </row>
    <row r="53" spans="1:30" x14ac:dyDescent="0.2">
      <c r="A53" s="183"/>
      <c r="B53" s="195"/>
      <c r="C53" s="45"/>
      <c r="D53" s="45"/>
      <c r="E53" s="45"/>
      <c r="F53" s="45"/>
      <c r="G53" s="45"/>
      <c r="H53" s="45"/>
      <c r="I53" s="45"/>
      <c r="J53" s="45"/>
      <c r="K53" s="45"/>
      <c r="L53" s="45"/>
      <c r="M53" s="45"/>
      <c r="N53" s="45"/>
      <c r="O53" s="45"/>
      <c r="P53" s="14"/>
      <c r="Q53" s="14"/>
      <c r="R53" s="14"/>
      <c r="S53" s="40"/>
      <c r="T53" s="55" t="s">
        <v>0</v>
      </c>
      <c r="U53" s="14"/>
      <c r="V53" s="19"/>
    </row>
    <row r="54" spans="1:30" s="217" customFormat="1" x14ac:dyDescent="0.2">
      <c r="A54" s="198">
        <v>39</v>
      </c>
      <c r="B54" s="199" t="s">
        <v>710</v>
      </c>
      <c r="C54" s="219"/>
      <c r="D54" s="219"/>
      <c r="E54" s="219"/>
      <c r="F54" s="219"/>
      <c r="G54" s="219"/>
      <c r="H54" s="219"/>
      <c r="I54" s="219"/>
      <c r="J54" s="219"/>
      <c r="K54" s="219"/>
      <c r="L54" s="219"/>
      <c r="M54" s="219"/>
      <c r="N54" s="219"/>
      <c r="O54" s="219"/>
      <c r="P54" s="219"/>
      <c r="Q54" s="219"/>
      <c r="R54" s="219"/>
      <c r="S54" s="219"/>
      <c r="T54" s="219"/>
      <c r="U54" s="219"/>
      <c r="V54" s="219"/>
      <c r="W54" s="182"/>
      <c r="X54" s="182"/>
      <c r="Y54" s="182"/>
      <c r="Z54" s="182"/>
      <c r="AA54" s="182"/>
      <c r="AB54" s="182"/>
      <c r="AC54" s="182"/>
      <c r="AD54" s="182"/>
    </row>
    <row r="55" spans="1:30" s="217" customFormat="1" x14ac:dyDescent="0.2">
      <c r="A55" s="198">
        <v>40</v>
      </c>
      <c r="B55" s="201" t="s">
        <v>711</v>
      </c>
      <c r="C55" s="220"/>
      <c r="D55" s="220"/>
      <c r="E55" s="220"/>
      <c r="F55" s="220"/>
      <c r="G55" s="220"/>
      <c r="H55" s="220"/>
      <c r="I55" s="220"/>
      <c r="J55" s="220"/>
      <c r="K55" s="220"/>
      <c r="L55" s="220"/>
      <c r="M55" s="220"/>
      <c r="N55" s="220"/>
      <c r="O55" s="220"/>
      <c r="P55" s="220"/>
      <c r="Q55" s="220"/>
      <c r="R55" s="220"/>
      <c r="S55" s="220"/>
      <c r="T55" s="220"/>
      <c r="U55" s="220"/>
      <c r="V55" s="220"/>
      <c r="W55" s="182"/>
      <c r="X55" s="182"/>
      <c r="Y55" s="182"/>
      <c r="Z55" s="182"/>
      <c r="AA55" s="182"/>
      <c r="AB55" s="182"/>
      <c r="AC55" s="182"/>
      <c r="AD55" s="182"/>
    </row>
    <row r="56" spans="1:30" s="217" customFormat="1" x14ac:dyDescent="0.2">
      <c r="A56" s="198">
        <v>41</v>
      </c>
      <c r="B56" s="202" t="s">
        <v>712</v>
      </c>
      <c r="C56" s="220"/>
      <c r="D56" s="220"/>
      <c r="E56" s="220"/>
      <c r="F56" s="220"/>
      <c r="G56" s="220"/>
      <c r="H56" s="220"/>
      <c r="I56" s="220"/>
      <c r="J56" s="220"/>
      <c r="K56" s="220"/>
      <c r="L56" s="220"/>
      <c r="M56" s="220"/>
      <c r="N56" s="220"/>
      <c r="O56" s="220"/>
      <c r="P56" s="220"/>
      <c r="Q56" s="220"/>
      <c r="R56" s="220"/>
      <c r="S56" s="220"/>
      <c r="T56" s="220"/>
      <c r="U56" s="220"/>
      <c r="V56" s="220"/>
      <c r="W56" s="182"/>
      <c r="X56" s="182"/>
      <c r="Y56" s="182"/>
      <c r="Z56" s="182"/>
      <c r="AA56" s="182"/>
      <c r="AB56" s="182"/>
      <c r="AC56" s="182"/>
      <c r="AD56" s="182"/>
    </row>
    <row r="57" spans="1:30" s="217" customFormat="1" x14ac:dyDescent="0.2">
      <c r="A57" s="198">
        <v>42</v>
      </c>
      <c r="B57" s="202" t="s">
        <v>636</v>
      </c>
      <c r="C57" s="230"/>
      <c r="D57" s="230"/>
      <c r="E57" s="230"/>
      <c r="F57" s="230"/>
      <c r="G57" s="230"/>
      <c r="H57" s="230"/>
      <c r="I57" s="230"/>
      <c r="J57" s="230"/>
      <c r="K57" s="230"/>
      <c r="L57" s="230"/>
      <c r="M57" s="230"/>
      <c r="N57" s="230"/>
      <c r="O57" s="230"/>
      <c r="P57" s="230"/>
      <c r="Q57" s="230"/>
      <c r="R57" s="230"/>
      <c r="S57" s="230"/>
      <c r="T57" s="230"/>
      <c r="U57" s="230"/>
      <c r="V57" s="230"/>
      <c r="W57" s="182"/>
      <c r="X57" s="182"/>
      <c r="Y57" s="182"/>
      <c r="Z57" s="182"/>
      <c r="AA57" s="182"/>
      <c r="AB57" s="182"/>
      <c r="AC57" s="182"/>
      <c r="AD57" s="182"/>
    </row>
    <row r="58" spans="1:30" s="217" customFormat="1" x14ac:dyDescent="0.2">
      <c r="A58" s="198">
        <v>43</v>
      </c>
      <c r="B58" s="202" t="s">
        <v>696</v>
      </c>
      <c r="C58" s="230"/>
      <c r="D58" s="230"/>
      <c r="E58" s="230"/>
      <c r="F58" s="230"/>
      <c r="G58" s="230"/>
      <c r="H58" s="230"/>
      <c r="I58" s="230"/>
      <c r="J58" s="230"/>
      <c r="K58" s="230"/>
      <c r="L58" s="230"/>
      <c r="M58" s="230"/>
      <c r="N58" s="230"/>
      <c r="O58" s="230"/>
      <c r="P58" s="230"/>
      <c r="Q58" s="230"/>
      <c r="R58" s="230"/>
      <c r="S58" s="230"/>
      <c r="T58" s="230"/>
      <c r="U58" s="230"/>
      <c r="V58" s="230"/>
      <c r="W58" s="182"/>
      <c r="X58" s="182"/>
      <c r="Y58" s="182"/>
      <c r="Z58" s="182"/>
      <c r="AA58" s="182"/>
      <c r="AB58" s="182"/>
      <c r="AC58" s="182"/>
      <c r="AD58" s="182"/>
    </row>
    <row r="59" spans="1:30" s="217" customFormat="1" x14ac:dyDescent="0.2">
      <c r="A59" s="198">
        <v>44</v>
      </c>
      <c r="B59" s="202" t="s">
        <v>634</v>
      </c>
      <c r="C59" s="220"/>
      <c r="D59" s="220"/>
      <c r="E59" s="220"/>
      <c r="F59" s="220"/>
      <c r="G59" s="220"/>
      <c r="H59" s="220"/>
      <c r="I59" s="220"/>
      <c r="J59" s="220"/>
      <c r="K59" s="220"/>
      <c r="L59" s="220"/>
      <c r="M59" s="220"/>
      <c r="N59" s="220"/>
      <c r="O59" s="220"/>
      <c r="P59" s="220"/>
      <c r="Q59" s="220"/>
      <c r="R59" s="220"/>
      <c r="S59" s="220"/>
      <c r="T59" s="220"/>
      <c r="U59" s="220"/>
      <c r="V59" s="220"/>
      <c r="W59" s="182"/>
      <c r="X59" s="182"/>
      <c r="Y59" s="182"/>
      <c r="Z59" s="182"/>
      <c r="AA59" s="182"/>
      <c r="AB59" s="182"/>
      <c r="AC59" s="182"/>
      <c r="AD59" s="182"/>
    </row>
    <row r="60" spans="1:30" s="217" customFormat="1" x14ac:dyDescent="0.2">
      <c r="A60" s="198">
        <v>45</v>
      </c>
      <c r="B60" s="202" t="s">
        <v>635</v>
      </c>
      <c r="C60" s="230"/>
      <c r="D60" s="230"/>
      <c r="E60" s="230"/>
      <c r="F60" s="230"/>
      <c r="G60" s="230"/>
      <c r="H60" s="230"/>
      <c r="I60" s="230"/>
      <c r="J60" s="230"/>
      <c r="K60" s="230"/>
      <c r="L60" s="230"/>
      <c r="M60" s="230"/>
      <c r="N60" s="230"/>
      <c r="O60" s="230"/>
      <c r="P60" s="230"/>
      <c r="Q60" s="230"/>
      <c r="R60" s="230"/>
      <c r="S60" s="230"/>
      <c r="T60" s="230"/>
      <c r="U60" s="230"/>
      <c r="V60" s="230"/>
      <c r="W60" s="182"/>
      <c r="X60" s="182"/>
      <c r="Y60" s="182"/>
      <c r="Z60" s="182"/>
      <c r="AA60" s="182"/>
      <c r="AB60" s="182"/>
      <c r="AC60" s="182"/>
      <c r="AD60" s="182"/>
    </row>
    <row r="61" spans="1:30" s="217" customFormat="1" x14ac:dyDescent="0.2">
      <c r="A61" s="198">
        <v>46</v>
      </c>
      <c r="B61" s="202" t="s">
        <v>695</v>
      </c>
      <c r="C61" s="230"/>
      <c r="D61" s="230"/>
      <c r="E61" s="230"/>
      <c r="F61" s="230"/>
      <c r="G61" s="230"/>
      <c r="H61" s="230"/>
      <c r="I61" s="230"/>
      <c r="J61" s="230"/>
      <c r="K61" s="230"/>
      <c r="L61" s="230"/>
      <c r="M61" s="230"/>
      <c r="N61" s="230"/>
      <c r="O61" s="230"/>
      <c r="P61" s="230"/>
      <c r="Q61" s="230"/>
      <c r="R61" s="230"/>
      <c r="S61" s="230"/>
      <c r="T61" s="230"/>
      <c r="U61" s="230"/>
      <c r="V61" s="230"/>
      <c r="W61" s="182"/>
      <c r="X61" s="182"/>
      <c r="Y61" s="182"/>
      <c r="Z61" s="182"/>
      <c r="AA61" s="182"/>
      <c r="AB61" s="182"/>
      <c r="AC61" s="182"/>
      <c r="AD61" s="182"/>
    </row>
    <row r="62" spans="1:30" s="217" customFormat="1" x14ac:dyDescent="0.2">
      <c r="A62" s="198">
        <v>47</v>
      </c>
      <c r="B62" s="202" t="s">
        <v>634</v>
      </c>
      <c r="C62" s="230"/>
      <c r="D62" s="230"/>
      <c r="E62" s="230"/>
      <c r="F62" s="230"/>
      <c r="G62" s="230"/>
      <c r="H62" s="230"/>
      <c r="I62" s="230"/>
      <c r="J62" s="220"/>
      <c r="K62" s="220"/>
      <c r="L62" s="220"/>
      <c r="M62" s="220"/>
      <c r="N62" s="220"/>
      <c r="O62" s="220"/>
      <c r="P62" s="220"/>
      <c r="Q62" s="220"/>
      <c r="R62" s="220"/>
      <c r="S62" s="220"/>
      <c r="T62" s="220"/>
      <c r="U62" s="220"/>
      <c r="V62" s="220"/>
      <c r="W62" s="182"/>
      <c r="X62" s="182"/>
      <c r="Y62" s="182"/>
      <c r="Z62" s="182"/>
      <c r="AA62" s="182"/>
      <c r="AB62" s="182"/>
      <c r="AC62" s="182"/>
      <c r="AD62" s="182"/>
    </row>
    <row r="63" spans="1:30" s="217" customFormat="1" x14ac:dyDescent="0.2">
      <c r="A63" s="198">
        <v>48</v>
      </c>
      <c r="B63" s="202" t="s">
        <v>713</v>
      </c>
      <c r="C63" s="230"/>
      <c r="D63" s="230"/>
      <c r="E63" s="230"/>
      <c r="F63" s="230"/>
      <c r="G63" s="230"/>
      <c r="H63" s="230"/>
      <c r="I63" s="230"/>
      <c r="J63" s="230"/>
      <c r="K63" s="230"/>
      <c r="L63" s="230"/>
      <c r="M63" s="230"/>
      <c r="N63" s="230"/>
      <c r="O63" s="230"/>
      <c r="P63" s="230"/>
      <c r="Q63" s="230"/>
      <c r="R63" s="230"/>
      <c r="S63" s="230"/>
      <c r="T63" s="230"/>
      <c r="U63" s="230"/>
      <c r="V63" s="230"/>
      <c r="W63" s="182"/>
      <c r="X63" s="182"/>
      <c r="Y63" s="182"/>
      <c r="Z63" s="182"/>
      <c r="AA63" s="182"/>
      <c r="AB63" s="182"/>
      <c r="AC63" s="182"/>
      <c r="AD63" s="182"/>
    </row>
    <row r="64" spans="1:30" x14ac:dyDescent="0.2">
      <c r="A64" s="183">
        <v>49</v>
      </c>
      <c r="B64" s="37" t="s">
        <v>698</v>
      </c>
      <c r="C64" s="13">
        <v>166.99</v>
      </c>
      <c r="D64" s="13">
        <v>191.15</v>
      </c>
      <c r="E64" s="13">
        <v>182.17699999999999</v>
      </c>
      <c r="F64" s="13">
        <v>182.024</v>
      </c>
      <c r="G64" s="13">
        <v>192.64599999999999</v>
      </c>
      <c r="H64" s="13">
        <v>218.84100000000001</v>
      </c>
      <c r="I64" s="13">
        <v>244.965</v>
      </c>
      <c r="J64" s="13">
        <v>249.608</v>
      </c>
      <c r="K64" s="13">
        <v>267.37599999999998</v>
      </c>
      <c r="L64" s="13">
        <v>272.60399999999998</v>
      </c>
      <c r="M64" s="13">
        <v>233.578</v>
      </c>
      <c r="N64" s="13">
        <v>270.66699999999997</v>
      </c>
      <c r="O64" s="13">
        <v>320.21800000000002</v>
      </c>
      <c r="P64" s="13">
        <v>338.012</v>
      </c>
      <c r="Q64" s="13">
        <v>336.88200000000001</v>
      </c>
      <c r="R64" s="13">
        <v>385.05200000000002</v>
      </c>
      <c r="S64" s="13">
        <v>350.94</v>
      </c>
      <c r="T64" s="13">
        <v>355.69099999999997</v>
      </c>
      <c r="U64" s="13">
        <v>333.86500000000001</v>
      </c>
      <c r="V64" s="13">
        <v>387.91300000000001</v>
      </c>
    </row>
    <row r="65" spans="1:30" s="217" customFormat="1" x14ac:dyDescent="0.2">
      <c r="A65" s="198">
        <v>50</v>
      </c>
      <c r="B65" s="202" t="s">
        <v>622</v>
      </c>
      <c r="C65" s="220"/>
      <c r="D65" s="220"/>
      <c r="E65" s="220"/>
      <c r="F65" s="220"/>
      <c r="G65" s="220"/>
      <c r="H65" s="220"/>
      <c r="I65" s="220"/>
      <c r="J65" s="220"/>
      <c r="K65" s="220"/>
      <c r="L65" s="220"/>
      <c r="M65" s="220"/>
      <c r="N65" s="220"/>
      <c r="O65" s="220"/>
      <c r="P65" s="220"/>
      <c r="Q65" s="220"/>
      <c r="R65" s="220"/>
      <c r="S65" s="220"/>
      <c r="T65" s="220"/>
      <c r="U65" s="220"/>
      <c r="V65" s="220"/>
      <c r="W65" s="182"/>
      <c r="X65" s="182"/>
      <c r="Y65" s="182"/>
      <c r="Z65" s="182"/>
      <c r="AA65" s="182"/>
      <c r="AB65" s="182"/>
      <c r="AC65" s="182"/>
      <c r="AD65" s="182"/>
    </row>
    <row r="66" spans="1:30" s="217" customFormat="1" x14ac:dyDescent="0.2">
      <c r="A66" s="198">
        <v>51</v>
      </c>
      <c r="B66" s="202" t="s">
        <v>633</v>
      </c>
      <c r="C66" s="230"/>
      <c r="D66" s="230"/>
      <c r="E66" s="230"/>
      <c r="F66" s="230"/>
      <c r="G66" s="230"/>
      <c r="H66" s="230"/>
      <c r="I66" s="230"/>
      <c r="J66" s="230"/>
      <c r="K66" s="230"/>
      <c r="L66" s="230"/>
      <c r="M66" s="230"/>
      <c r="N66" s="230"/>
      <c r="O66" s="230"/>
      <c r="P66" s="230"/>
      <c r="Q66" s="230"/>
      <c r="R66" s="230"/>
      <c r="S66" s="230"/>
      <c r="T66" s="230"/>
      <c r="U66" s="230"/>
      <c r="V66" s="230"/>
      <c r="W66" s="182"/>
      <c r="X66" s="182"/>
      <c r="Y66" s="182"/>
      <c r="Z66" s="182"/>
      <c r="AA66" s="182"/>
      <c r="AB66" s="182"/>
      <c r="AC66" s="182"/>
      <c r="AD66" s="182"/>
    </row>
    <row r="67" spans="1:30" x14ac:dyDescent="0.2">
      <c r="A67" s="183">
        <v>52</v>
      </c>
      <c r="B67" s="37" t="s">
        <v>698</v>
      </c>
      <c r="C67" s="13">
        <v>229.857</v>
      </c>
      <c r="D67" s="13">
        <v>273.59800000000001</v>
      </c>
      <c r="E67" s="13">
        <v>266.45100000000002</v>
      </c>
      <c r="F67" s="13">
        <v>277.73464141352338</v>
      </c>
      <c r="G67" s="13">
        <v>299.78595914294363</v>
      </c>
      <c r="H67" s="13">
        <v>332.70157210181947</v>
      </c>
      <c r="I67" s="13">
        <v>370.0160699782362</v>
      </c>
      <c r="J67" s="13">
        <v>409.45570170855314</v>
      </c>
      <c r="K67" s="13">
        <v>439.15097032765368</v>
      </c>
      <c r="L67" s="13">
        <v>470.41439751495096</v>
      </c>
      <c r="M67" s="13">
        <v>409.66740226243502</v>
      </c>
      <c r="N67" s="13">
        <v>430.96800412330145</v>
      </c>
      <c r="O67" s="13">
        <v>463.95823193653194</v>
      </c>
      <c r="P67" s="13">
        <v>484.31351064436092</v>
      </c>
      <c r="Q67" s="13">
        <v>511.46730473838824</v>
      </c>
      <c r="R67" s="13">
        <v>511.05925017035491</v>
      </c>
      <c r="S67" s="13">
        <v>519.7524951373988</v>
      </c>
      <c r="T67" s="13">
        <v>491.70192960383906</v>
      </c>
      <c r="U67" s="13">
        <v>525.43149668247679</v>
      </c>
      <c r="V67" s="13">
        <v>564.52454924432107</v>
      </c>
    </row>
    <row r="68" spans="1:30" s="217" customFormat="1" x14ac:dyDescent="0.2">
      <c r="A68" s="198">
        <v>53</v>
      </c>
      <c r="B68" s="202" t="s">
        <v>622</v>
      </c>
      <c r="C68" s="220"/>
      <c r="D68" s="220"/>
      <c r="E68" s="220"/>
      <c r="F68" s="220"/>
      <c r="G68" s="220"/>
      <c r="H68" s="220"/>
      <c r="I68" s="220"/>
      <c r="J68" s="220"/>
      <c r="K68" s="220"/>
      <c r="L68" s="220"/>
      <c r="M68" s="220"/>
      <c r="N68" s="220"/>
      <c r="O68" s="220"/>
      <c r="P68" s="220"/>
      <c r="Q68" s="220"/>
      <c r="R68" s="220"/>
      <c r="S68" s="220"/>
      <c r="T68" s="220"/>
      <c r="U68" s="220"/>
      <c r="V68" s="220"/>
      <c r="W68" s="182"/>
      <c r="X68" s="182"/>
      <c r="Y68" s="182"/>
      <c r="Z68" s="182"/>
      <c r="AA68" s="182"/>
      <c r="AB68" s="182"/>
      <c r="AC68" s="182"/>
      <c r="AD68" s="182"/>
    </row>
    <row r="69" spans="1:30" x14ac:dyDescent="0.2">
      <c r="A69" s="183"/>
      <c r="B69" s="195"/>
      <c r="C69" s="13"/>
      <c r="D69" s="13"/>
      <c r="E69" s="13"/>
      <c r="F69" s="13"/>
      <c r="G69" s="13"/>
      <c r="H69" s="13"/>
      <c r="I69" s="13"/>
      <c r="J69" s="13"/>
      <c r="K69" s="13"/>
      <c r="L69" s="13"/>
      <c r="M69" s="13"/>
      <c r="N69" s="13"/>
      <c r="O69" s="13"/>
      <c r="P69" s="13"/>
      <c r="Q69" s="13"/>
      <c r="R69" s="13"/>
      <c r="S69" s="13"/>
      <c r="T69" s="13"/>
      <c r="U69" s="13"/>
      <c r="V69" s="13"/>
    </row>
    <row r="70" spans="1:30" s="217" customFormat="1" ht="25.5" x14ac:dyDescent="0.2">
      <c r="A70" s="198">
        <v>54</v>
      </c>
      <c r="B70" s="199" t="s">
        <v>714</v>
      </c>
      <c r="C70" s="219"/>
      <c r="D70" s="219"/>
      <c r="E70" s="219"/>
      <c r="F70" s="219"/>
      <c r="G70" s="219"/>
      <c r="H70" s="219"/>
      <c r="I70" s="219"/>
      <c r="J70" s="219"/>
      <c r="K70" s="219"/>
      <c r="L70" s="219"/>
      <c r="M70" s="219"/>
      <c r="N70" s="219"/>
      <c r="O70" s="219"/>
      <c r="P70" s="219"/>
      <c r="Q70" s="219"/>
      <c r="R70" s="219"/>
      <c r="S70" s="219"/>
      <c r="T70" s="219"/>
      <c r="U70" s="219"/>
      <c r="V70" s="219"/>
      <c r="W70" s="182"/>
      <c r="X70" s="182"/>
      <c r="Y70" s="182"/>
      <c r="Z70" s="182"/>
      <c r="AA70" s="182"/>
      <c r="AB70" s="182"/>
      <c r="AC70" s="182"/>
      <c r="AD70" s="182"/>
    </row>
    <row r="71" spans="1:30" x14ac:dyDescent="0.2">
      <c r="A71" s="183"/>
      <c r="C71" s="39"/>
      <c r="D71" s="39"/>
      <c r="E71" s="39"/>
      <c r="F71" s="39"/>
      <c r="G71" s="39"/>
      <c r="H71" s="39"/>
      <c r="I71" s="39"/>
      <c r="J71" s="39"/>
      <c r="K71" s="39"/>
      <c r="L71" s="39"/>
      <c r="M71" s="39"/>
      <c r="N71" s="39"/>
      <c r="O71" s="39"/>
      <c r="P71" s="39"/>
      <c r="Q71" s="39"/>
      <c r="R71" s="39"/>
      <c r="S71" s="39"/>
      <c r="T71" s="39"/>
      <c r="U71" s="39"/>
      <c r="V71" s="39"/>
    </row>
    <row r="72" spans="1:30" x14ac:dyDescent="0.2">
      <c r="A72" s="183">
        <v>55</v>
      </c>
      <c r="B72" s="37" t="s">
        <v>715</v>
      </c>
      <c r="C72" s="13">
        <v>2044.3589999999999</v>
      </c>
      <c r="D72" s="13">
        <v>2334.692</v>
      </c>
      <c r="E72" s="13">
        <v>2327.0909999999999</v>
      </c>
      <c r="F72" s="13">
        <v>2216.5300000000002</v>
      </c>
      <c r="G72" s="13">
        <v>2323.15</v>
      </c>
      <c r="H72" s="13">
        <v>2526.3200000000002</v>
      </c>
      <c r="I72" s="13">
        <v>2792.54</v>
      </c>
      <c r="J72" s="13">
        <v>3114.5259999999998</v>
      </c>
      <c r="K72" s="13">
        <v>3616.2469999999998</v>
      </c>
      <c r="L72" s="13">
        <v>3887.0590000000002</v>
      </c>
      <c r="M72" s="13">
        <v>3277.1819999999998</v>
      </c>
      <c r="N72" s="13">
        <v>3432.2249999999999</v>
      </c>
      <c r="O72" s="13">
        <v>3864.5590000000002</v>
      </c>
      <c r="P72" s="13">
        <v>4191.7269999999999</v>
      </c>
      <c r="Q72" s="13">
        <v>4331.6009999999997</v>
      </c>
      <c r="R72" s="13">
        <v>4407.8059999999996</v>
      </c>
      <c r="S72" s="13">
        <v>4294.3249999999998</v>
      </c>
      <c r="T72" s="13">
        <v>4322.0609999999997</v>
      </c>
      <c r="U72" s="13">
        <v>4910.7380000000003</v>
      </c>
      <c r="V72" s="13">
        <v>5325.4650000000001</v>
      </c>
    </row>
    <row r="73" spans="1:30" ht="25.5" x14ac:dyDescent="0.2">
      <c r="A73" s="183">
        <v>56</v>
      </c>
      <c r="B73" s="37" t="s">
        <v>716</v>
      </c>
      <c r="C73" s="45">
        <v>342.7</v>
      </c>
      <c r="D73" s="45">
        <v>393.1</v>
      </c>
      <c r="E73" s="45">
        <v>369.6</v>
      </c>
      <c r="F73" s="45">
        <v>372.8</v>
      </c>
      <c r="G73" s="45">
        <v>393.3</v>
      </c>
      <c r="H73" s="45">
        <v>437.5</v>
      </c>
      <c r="I73" s="45">
        <v>495</v>
      </c>
      <c r="J73" s="13">
        <v>546.00800000000004</v>
      </c>
      <c r="K73" s="13">
        <v>599.87099999999998</v>
      </c>
      <c r="L73" s="13">
        <v>662.91599999999994</v>
      </c>
      <c r="M73" s="13">
        <v>556.03</v>
      </c>
      <c r="N73" s="13">
        <v>609.63</v>
      </c>
      <c r="O73" s="13">
        <v>696.81699999999989</v>
      </c>
      <c r="P73" s="13">
        <v>719.78000000000009</v>
      </c>
      <c r="Q73" s="13">
        <v>767.06899999999996</v>
      </c>
      <c r="R73" s="13">
        <v>780.89400000000001</v>
      </c>
      <c r="S73" s="13">
        <v>758.62199999999996</v>
      </c>
      <c r="T73" s="13">
        <v>698.322</v>
      </c>
      <c r="U73" s="13">
        <v>759.85200000000009</v>
      </c>
      <c r="V73" s="13">
        <v>816.34300000000007</v>
      </c>
    </row>
    <row r="74" spans="1:30" x14ac:dyDescent="0.2">
      <c r="A74" s="183">
        <v>57</v>
      </c>
      <c r="B74" s="37" t="s">
        <v>624</v>
      </c>
      <c r="C74" s="13">
        <v>1651.5099999999998</v>
      </c>
      <c r="D74" s="13">
        <v>1889.1730000000002</v>
      </c>
      <c r="E74" s="13">
        <v>1945.6509999999998</v>
      </c>
      <c r="F74" s="13">
        <v>1800.4910000000002</v>
      </c>
      <c r="G74" s="13">
        <v>1852.5360000000001</v>
      </c>
      <c r="H74" s="13">
        <v>1987.9660000000001</v>
      </c>
      <c r="I74" s="13">
        <v>2176.52</v>
      </c>
      <c r="J74" s="13">
        <v>2421.0720000000001</v>
      </c>
      <c r="K74" s="13">
        <v>2883.6529999999998</v>
      </c>
      <c r="L74" s="13">
        <v>3086.3389999999999</v>
      </c>
      <c r="M74" s="13">
        <v>2609.0289999999995</v>
      </c>
      <c r="N74" s="13">
        <v>2665.011</v>
      </c>
      <c r="O74" s="13">
        <v>2989.48</v>
      </c>
      <c r="P74" s="13">
        <v>3299.1849999999995</v>
      </c>
      <c r="Q74" s="13">
        <v>3380.4169999999999</v>
      </c>
      <c r="R74" s="13">
        <v>3439.3649999999998</v>
      </c>
      <c r="S74" s="13">
        <v>3369.5539999999996</v>
      </c>
      <c r="T74" s="13">
        <v>3461.54</v>
      </c>
      <c r="U74" s="13">
        <v>3958.1380000000008</v>
      </c>
      <c r="V74" s="13">
        <v>4292.6550000000007</v>
      </c>
    </row>
    <row r="75" spans="1:30" x14ac:dyDescent="0.2">
      <c r="A75" s="183">
        <v>58</v>
      </c>
      <c r="B75" s="37" t="s">
        <v>717</v>
      </c>
      <c r="C75" s="13">
        <v>292.72699999999998</v>
      </c>
      <c r="D75" s="13">
        <v>332.16399999999999</v>
      </c>
      <c r="E75" s="13">
        <v>344.73</v>
      </c>
      <c r="F75" s="13">
        <v>341.935</v>
      </c>
      <c r="G75" s="13">
        <v>342.71100000000001</v>
      </c>
      <c r="H75" s="13">
        <v>351.90499999999997</v>
      </c>
      <c r="I75" s="13">
        <v>365.49799999999999</v>
      </c>
      <c r="J75" s="13">
        <v>395.87700000000001</v>
      </c>
      <c r="K75" s="13">
        <v>437.56599999999997</v>
      </c>
      <c r="L75" s="13">
        <v>457.154</v>
      </c>
      <c r="M75" s="13">
        <v>450.60500000000002</v>
      </c>
      <c r="N75" s="13">
        <v>448.94799999999998</v>
      </c>
      <c r="O75" s="13">
        <v>481.55200000000002</v>
      </c>
      <c r="P75" s="13">
        <v>518.77099999999996</v>
      </c>
      <c r="Q75" s="13">
        <v>534.33600000000001</v>
      </c>
      <c r="R75" s="13">
        <v>558.45500000000004</v>
      </c>
      <c r="S75" s="13">
        <v>594.91700000000003</v>
      </c>
      <c r="T75" s="13">
        <v>629.34299999999996</v>
      </c>
      <c r="U75" s="13">
        <v>677.78899999999999</v>
      </c>
      <c r="V75" s="13">
        <v>706.11800000000005</v>
      </c>
    </row>
    <row r="76" spans="1:30" x14ac:dyDescent="0.2">
      <c r="A76" s="183">
        <v>59</v>
      </c>
      <c r="B76" s="37" t="s">
        <v>718</v>
      </c>
      <c r="C76" s="40">
        <v>1358.7829999999999</v>
      </c>
      <c r="D76" s="40">
        <v>1557.0090000000002</v>
      </c>
      <c r="E76" s="40">
        <v>1600.9209999999998</v>
      </c>
      <c r="F76" s="40">
        <v>1458.5560000000003</v>
      </c>
      <c r="G76" s="40">
        <v>1509.825</v>
      </c>
      <c r="H76" s="40">
        <v>1636.0610000000001</v>
      </c>
      <c r="I76" s="40">
        <v>1811.0219999999999</v>
      </c>
      <c r="J76" s="40">
        <v>2025.1950000000002</v>
      </c>
      <c r="K76" s="40">
        <v>2446.087</v>
      </c>
      <c r="L76" s="40">
        <v>2629.1849999999999</v>
      </c>
      <c r="M76" s="40">
        <v>2158.4239999999995</v>
      </c>
      <c r="N76" s="40">
        <v>2216.0630000000001</v>
      </c>
      <c r="O76" s="40">
        <v>2507.9279999999999</v>
      </c>
      <c r="P76" s="40">
        <v>2780.4139999999998</v>
      </c>
      <c r="Q76" s="40">
        <v>2846.0810000000001</v>
      </c>
      <c r="R76" s="40">
        <v>2880.91</v>
      </c>
      <c r="S76" s="40">
        <v>2774.6369999999997</v>
      </c>
      <c r="T76" s="40">
        <v>2832.1970000000001</v>
      </c>
      <c r="U76" s="40">
        <v>3280.3490000000011</v>
      </c>
      <c r="V76" s="40">
        <v>3586.5370000000007</v>
      </c>
    </row>
    <row r="77" spans="1:30" ht="25.5" x14ac:dyDescent="0.2">
      <c r="A77" s="183">
        <v>60</v>
      </c>
      <c r="B77" s="37" t="s">
        <v>719</v>
      </c>
      <c r="C77" s="13" t="s">
        <v>22</v>
      </c>
      <c r="D77" s="13" t="s">
        <v>22</v>
      </c>
      <c r="E77" s="13" t="s">
        <v>22</v>
      </c>
      <c r="F77" s="13" t="s">
        <v>22</v>
      </c>
      <c r="G77" s="13" t="s">
        <v>22</v>
      </c>
      <c r="H77" s="13" t="s">
        <v>22</v>
      </c>
      <c r="I77" s="13" t="s">
        <v>22</v>
      </c>
      <c r="J77" s="13" t="s">
        <v>22</v>
      </c>
      <c r="K77" s="20" t="s">
        <v>22</v>
      </c>
      <c r="L77" s="20" t="s">
        <v>22</v>
      </c>
      <c r="M77" s="20" t="s">
        <v>22</v>
      </c>
      <c r="N77" s="233" t="s">
        <v>22</v>
      </c>
      <c r="O77" s="18" t="s">
        <v>22</v>
      </c>
      <c r="P77" s="18" t="s">
        <v>22</v>
      </c>
      <c r="Q77" s="18" t="s">
        <v>22</v>
      </c>
      <c r="R77" s="18" t="s">
        <v>22</v>
      </c>
      <c r="S77" s="18" t="s">
        <v>22</v>
      </c>
      <c r="T77" s="18" t="s">
        <v>22</v>
      </c>
      <c r="U77" s="18" t="s">
        <v>22</v>
      </c>
      <c r="V77" s="18" t="s">
        <v>22</v>
      </c>
    </row>
    <row r="78" spans="1:30" x14ac:dyDescent="0.2">
      <c r="A78" s="183">
        <v>61</v>
      </c>
      <c r="B78" s="37" t="s">
        <v>625</v>
      </c>
      <c r="C78" s="13">
        <v>2.9740000000000002</v>
      </c>
      <c r="D78" s="13">
        <v>3.6</v>
      </c>
      <c r="E78" s="13">
        <v>2</v>
      </c>
      <c r="F78" s="13">
        <v>1.6</v>
      </c>
      <c r="G78" s="13">
        <v>2.2000000000000002</v>
      </c>
      <c r="H78" s="13">
        <v>4.7</v>
      </c>
      <c r="I78" s="13">
        <v>4.4000000000000004</v>
      </c>
      <c r="J78" s="13">
        <v>7.5</v>
      </c>
      <c r="K78" s="14" t="s">
        <v>32</v>
      </c>
      <c r="L78" s="14" t="s">
        <v>32</v>
      </c>
      <c r="M78" s="14" t="s">
        <v>32</v>
      </c>
      <c r="N78" s="14" t="s">
        <v>32</v>
      </c>
      <c r="O78" s="14" t="s">
        <v>32</v>
      </c>
      <c r="P78" s="14" t="s">
        <v>32</v>
      </c>
      <c r="Q78" s="14" t="s">
        <v>32</v>
      </c>
      <c r="R78" s="14" t="s">
        <v>32</v>
      </c>
      <c r="S78" s="40" t="s">
        <v>32</v>
      </c>
      <c r="T78" s="40" t="s">
        <v>32</v>
      </c>
      <c r="U78" s="40" t="s">
        <v>32</v>
      </c>
      <c r="V78" s="40" t="s">
        <v>32</v>
      </c>
    </row>
    <row r="79" spans="1:30" x14ac:dyDescent="0.2">
      <c r="A79" s="183"/>
      <c r="B79" s="196"/>
      <c r="C79" s="13"/>
      <c r="D79" s="13"/>
      <c r="E79" s="13"/>
      <c r="F79" s="13"/>
      <c r="G79" s="13"/>
      <c r="H79" s="13"/>
      <c r="I79" s="13"/>
      <c r="J79" s="13"/>
      <c r="K79" s="49"/>
      <c r="L79" s="49"/>
      <c r="M79" s="49"/>
      <c r="N79" s="49"/>
      <c r="O79" s="49"/>
      <c r="P79" s="48"/>
      <c r="Q79" s="14"/>
      <c r="R79" s="14"/>
      <c r="S79" s="40"/>
      <c r="T79" s="24"/>
      <c r="U79" s="14"/>
      <c r="V79" s="19"/>
    </row>
    <row r="80" spans="1:30" s="217" customFormat="1" x14ac:dyDescent="0.2">
      <c r="A80" s="198">
        <v>62</v>
      </c>
      <c r="B80" s="199" t="s">
        <v>720</v>
      </c>
      <c r="C80" s="232"/>
      <c r="D80" s="232"/>
      <c r="E80" s="232"/>
      <c r="F80" s="232"/>
      <c r="G80" s="232"/>
      <c r="H80" s="232"/>
      <c r="I80" s="232"/>
      <c r="J80" s="232"/>
      <c r="K80" s="232"/>
      <c r="L80" s="232"/>
      <c r="M80" s="232"/>
      <c r="N80" s="232"/>
      <c r="O80" s="232"/>
      <c r="P80" s="232"/>
      <c r="Q80" s="232"/>
      <c r="R80" s="232"/>
      <c r="S80" s="232"/>
      <c r="T80" s="232"/>
      <c r="U80" s="232"/>
      <c r="V80" s="232"/>
      <c r="W80" s="182"/>
      <c r="X80" s="182"/>
      <c r="Y80" s="182"/>
      <c r="Z80" s="182"/>
      <c r="AA80" s="182"/>
      <c r="AB80" s="182"/>
      <c r="AC80" s="182"/>
      <c r="AD80" s="182"/>
    </row>
    <row r="81" spans="1:30" s="217" customFormat="1" x14ac:dyDescent="0.2">
      <c r="A81" s="198">
        <v>63</v>
      </c>
      <c r="B81" s="202" t="s">
        <v>632</v>
      </c>
      <c r="C81" s="228"/>
      <c r="D81" s="228"/>
      <c r="E81" s="228"/>
      <c r="F81" s="228"/>
      <c r="G81" s="228"/>
      <c r="H81" s="228"/>
      <c r="I81" s="228"/>
      <c r="J81" s="228"/>
      <c r="K81" s="228"/>
      <c r="L81" s="228"/>
      <c r="M81" s="228"/>
      <c r="N81" s="228"/>
      <c r="O81" s="228"/>
      <c r="P81" s="228"/>
      <c r="Q81" s="228"/>
      <c r="R81" s="228"/>
      <c r="S81" s="228"/>
      <c r="T81" s="228"/>
      <c r="U81" s="228"/>
      <c r="V81" s="228"/>
      <c r="W81" s="182"/>
      <c r="X81" s="182"/>
      <c r="Y81" s="182"/>
      <c r="Z81" s="182"/>
      <c r="AA81" s="182"/>
      <c r="AB81" s="182"/>
      <c r="AC81" s="182"/>
      <c r="AD81" s="182"/>
    </row>
    <row r="82" spans="1:30" s="217" customFormat="1" x14ac:dyDescent="0.2">
      <c r="A82" s="198">
        <v>64</v>
      </c>
      <c r="B82" s="202" t="s">
        <v>702</v>
      </c>
      <c r="C82" s="220"/>
      <c r="D82" s="220"/>
      <c r="E82" s="220"/>
      <c r="F82" s="220"/>
      <c r="G82" s="220"/>
      <c r="H82" s="220"/>
      <c r="I82" s="220"/>
      <c r="J82" s="220"/>
      <c r="K82" s="220"/>
      <c r="L82" s="220"/>
      <c r="M82" s="220"/>
      <c r="N82" s="220"/>
      <c r="O82" s="220"/>
      <c r="P82" s="220"/>
      <c r="Q82" s="220"/>
      <c r="R82" s="220"/>
      <c r="S82" s="220"/>
      <c r="T82" s="220"/>
      <c r="U82" s="220"/>
      <c r="V82" s="220"/>
      <c r="W82" s="182"/>
      <c r="X82" s="182"/>
      <c r="Y82" s="182"/>
      <c r="Z82" s="182"/>
      <c r="AA82" s="182"/>
      <c r="AB82" s="182"/>
      <c r="AC82" s="182"/>
      <c r="AD82" s="182"/>
    </row>
    <row r="83" spans="1:30" s="217" customFormat="1" x14ac:dyDescent="0.2">
      <c r="A83" s="198">
        <v>65</v>
      </c>
      <c r="B83" s="202" t="s">
        <v>703</v>
      </c>
      <c r="C83" s="220"/>
      <c r="D83" s="220"/>
      <c r="E83" s="220"/>
      <c r="F83" s="220"/>
      <c r="G83" s="220"/>
      <c r="H83" s="220"/>
      <c r="I83" s="220"/>
      <c r="J83" s="220"/>
      <c r="K83" s="220"/>
      <c r="L83" s="220"/>
      <c r="M83" s="220"/>
      <c r="N83" s="220"/>
      <c r="O83" s="220"/>
      <c r="P83" s="220"/>
      <c r="Q83" s="220"/>
      <c r="R83" s="220"/>
      <c r="S83" s="220"/>
      <c r="T83" s="220"/>
      <c r="U83" s="220"/>
      <c r="V83" s="220"/>
      <c r="W83" s="182"/>
      <c r="X83" s="182"/>
      <c r="Y83" s="182"/>
      <c r="Z83" s="182"/>
      <c r="AA83" s="182"/>
      <c r="AB83" s="182"/>
      <c r="AC83" s="182"/>
      <c r="AD83" s="182"/>
    </row>
    <row r="84" spans="1:30" s="217" customFormat="1" x14ac:dyDescent="0.2">
      <c r="A84" s="198">
        <v>66</v>
      </c>
      <c r="B84" s="202" t="s">
        <v>721</v>
      </c>
      <c r="C84" s="220"/>
      <c r="D84" s="220"/>
      <c r="E84" s="220"/>
      <c r="F84" s="220"/>
      <c r="G84" s="220"/>
      <c r="H84" s="220"/>
      <c r="I84" s="220"/>
      <c r="J84" s="220"/>
      <c r="K84" s="220"/>
      <c r="L84" s="220"/>
      <c r="M84" s="220"/>
      <c r="N84" s="220"/>
      <c r="O84" s="220"/>
      <c r="P84" s="220"/>
      <c r="Q84" s="220"/>
      <c r="R84" s="220"/>
      <c r="S84" s="220"/>
      <c r="T84" s="220"/>
      <c r="U84" s="220"/>
      <c r="V84" s="220"/>
      <c r="W84" s="182"/>
      <c r="X84" s="182"/>
      <c r="Y84" s="182"/>
      <c r="Z84" s="182"/>
      <c r="AA84" s="182"/>
      <c r="AB84" s="182"/>
      <c r="AC84" s="182"/>
      <c r="AD84" s="182"/>
    </row>
    <row r="86" spans="1:30" s="217" customFormat="1" x14ac:dyDescent="0.2">
      <c r="A86" s="204">
        <v>67</v>
      </c>
      <c r="B86" s="199" t="s">
        <v>722</v>
      </c>
      <c r="C86" s="232"/>
      <c r="D86" s="232"/>
      <c r="E86" s="232"/>
      <c r="F86" s="232"/>
      <c r="G86" s="232"/>
      <c r="H86" s="232"/>
      <c r="I86" s="232"/>
      <c r="J86" s="232"/>
      <c r="K86" s="232"/>
      <c r="L86" s="232"/>
      <c r="M86" s="232"/>
      <c r="N86" s="232"/>
      <c r="O86" s="232"/>
      <c r="P86" s="232"/>
      <c r="Q86" s="232"/>
      <c r="R86" s="232"/>
      <c r="S86" s="232"/>
      <c r="T86" s="232"/>
      <c r="U86" s="232"/>
      <c r="V86" s="232"/>
      <c r="W86" s="182"/>
      <c r="X86" s="182"/>
      <c r="Y86" s="182"/>
      <c r="Z86" s="182"/>
      <c r="AA86" s="182"/>
      <c r="AB86" s="182"/>
      <c r="AC86" s="182"/>
      <c r="AD86" s="182"/>
    </row>
    <row r="87" spans="1:30" x14ac:dyDescent="0.2">
      <c r="A87" s="15"/>
      <c r="B87" s="196"/>
      <c r="C87" s="14"/>
      <c r="D87" s="14"/>
      <c r="E87" s="14"/>
      <c r="F87" s="14"/>
      <c r="G87" s="14"/>
      <c r="H87" s="14"/>
      <c r="I87" s="14"/>
      <c r="J87" s="14"/>
      <c r="K87" s="14"/>
      <c r="L87" s="14"/>
      <c r="M87" s="14"/>
      <c r="N87" s="14"/>
      <c r="O87" s="14"/>
      <c r="P87" s="14"/>
      <c r="Q87" s="14"/>
      <c r="R87" s="14"/>
      <c r="S87" s="14"/>
      <c r="T87" s="13"/>
      <c r="U87" s="14"/>
      <c r="V87" s="19"/>
    </row>
    <row r="88" spans="1:30" x14ac:dyDescent="0.2">
      <c r="A88" s="15"/>
      <c r="B88" s="196" t="s">
        <v>23</v>
      </c>
      <c r="C88" s="45"/>
      <c r="D88" s="45"/>
      <c r="E88" s="45"/>
      <c r="F88" s="45"/>
      <c r="G88" s="45"/>
      <c r="H88" s="45"/>
      <c r="I88" s="45"/>
      <c r="J88" s="45"/>
      <c r="K88" s="49"/>
      <c r="L88" s="49"/>
      <c r="M88" s="49"/>
      <c r="N88" s="49"/>
      <c r="O88" s="49"/>
      <c r="P88" s="48"/>
      <c r="Q88" s="14"/>
      <c r="R88" s="14"/>
      <c r="S88" s="40"/>
      <c r="T88" s="24"/>
      <c r="U88" s="14"/>
      <c r="V88" s="19"/>
    </row>
    <row r="89" spans="1:30" s="217" customFormat="1" ht="25.5" x14ac:dyDescent="0.2">
      <c r="A89" s="204">
        <v>68</v>
      </c>
      <c r="B89" s="200" t="s">
        <v>626</v>
      </c>
      <c r="C89" s="220"/>
      <c r="D89" s="220"/>
      <c r="E89" s="220"/>
      <c r="F89" s="220"/>
      <c r="G89" s="220"/>
      <c r="H89" s="220"/>
      <c r="I89" s="220"/>
      <c r="J89" s="220"/>
      <c r="K89" s="220"/>
      <c r="L89" s="220"/>
      <c r="M89" s="220"/>
      <c r="N89" s="220"/>
      <c r="O89" s="220"/>
      <c r="P89" s="220"/>
      <c r="Q89" s="220"/>
      <c r="R89" s="220"/>
      <c r="S89" s="220"/>
      <c r="T89" s="220"/>
      <c r="U89" s="220"/>
      <c r="V89" s="220"/>
      <c r="W89" s="182"/>
      <c r="X89" s="182"/>
      <c r="Y89" s="182"/>
      <c r="Z89" s="182"/>
      <c r="AA89" s="182"/>
      <c r="AB89" s="182"/>
      <c r="AC89" s="182"/>
      <c r="AD89" s="182"/>
    </row>
    <row r="90" spans="1:30" s="217" customFormat="1" ht="25.5" x14ac:dyDescent="0.2">
      <c r="A90" s="198">
        <v>69</v>
      </c>
      <c r="B90" s="200" t="s">
        <v>627</v>
      </c>
      <c r="C90" s="228"/>
      <c r="D90" s="228"/>
      <c r="E90" s="228"/>
      <c r="F90" s="228"/>
      <c r="G90" s="228"/>
      <c r="H90" s="228"/>
      <c r="I90" s="228"/>
      <c r="J90" s="228"/>
      <c r="K90" s="228"/>
      <c r="L90" s="228"/>
      <c r="M90" s="228"/>
      <c r="N90" s="228"/>
      <c r="O90" s="228"/>
      <c r="P90" s="228"/>
      <c r="Q90" s="228"/>
      <c r="R90" s="228"/>
      <c r="S90" s="228"/>
      <c r="T90" s="228"/>
      <c r="U90" s="228"/>
      <c r="V90" s="228"/>
      <c r="W90" s="182"/>
      <c r="X90" s="182"/>
      <c r="Y90" s="182"/>
      <c r="Z90" s="182"/>
      <c r="AA90" s="182"/>
      <c r="AB90" s="182"/>
      <c r="AC90" s="182"/>
      <c r="AD90" s="182"/>
    </row>
    <row r="91" spans="1:30" s="217" customFormat="1" ht="25.5" x14ac:dyDescent="0.2">
      <c r="A91" s="198">
        <v>70</v>
      </c>
      <c r="B91" s="200" t="s">
        <v>628</v>
      </c>
      <c r="C91" s="220"/>
      <c r="D91" s="220"/>
      <c r="E91" s="220"/>
      <c r="F91" s="220"/>
      <c r="G91" s="220"/>
      <c r="H91" s="220"/>
      <c r="I91" s="220"/>
      <c r="J91" s="220"/>
      <c r="K91" s="220"/>
      <c r="L91" s="220"/>
      <c r="M91" s="220"/>
      <c r="N91" s="220"/>
      <c r="O91" s="220"/>
      <c r="P91" s="220"/>
      <c r="Q91" s="220"/>
      <c r="R91" s="220"/>
      <c r="S91" s="220"/>
      <c r="T91" s="220"/>
      <c r="U91" s="220"/>
      <c r="V91" s="220"/>
      <c r="W91" s="182"/>
      <c r="X91" s="182"/>
      <c r="Y91" s="182"/>
      <c r="Z91" s="182"/>
      <c r="AA91" s="182"/>
      <c r="AB91" s="182"/>
      <c r="AC91" s="182"/>
      <c r="AD91" s="182"/>
    </row>
    <row r="92" spans="1:30" x14ac:dyDescent="0.2">
      <c r="A92" s="183"/>
      <c r="B92" s="195"/>
      <c r="U92" s="19"/>
      <c r="V92" s="19"/>
    </row>
    <row r="93" spans="1:30" ht="15" x14ac:dyDescent="0.25">
      <c r="A93" s="183"/>
      <c r="B93" s="195"/>
      <c r="C93" s="20"/>
      <c r="D93" s="20"/>
      <c r="E93" s="20"/>
      <c r="F93" s="20"/>
      <c r="G93" s="20"/>
      <c r="H93" s="20"/>
      <c r="I93" s="20"/>
      <c r="J93" s="45"/>
      <c r="K93" s="45"/>
      <c r="L93" s="65"/>
      <c r="M93" s="45"/>
      <c r="N93" s="45"/>
      <c r="O93" s="20"/>
      <c r="P93" s="20"/>
      <c r="Q93" s="20"/>
      <c r="R93" s="20"/>
      <c r="S93" s="20"/>
      <c r="T93" s="20"/>
      <c r="U93" s="20"/>
      <c r="V93" s="20"/>
    </row>
    <row r="94" spans="1:30" x14ac:dyDescent="0.2">
      <c r="A94" s="183"/>
      <c r="B94" s="196" t="s">
        <v>24</v>
      </c>
      <c r="C94" s="45"/>
      <c r="D94" s="45"/>
      <c r="E94" s="45"/>
      <c r="F94" s="45"/>
      <c r="G94" s="45"/>
      <c r="H94" s="45"/>
      <c r="I94" s="45"/>
      <c r="J94" s="45"/>
      <c r="K94" s="45"/>
      <c r="L94" s="45"/>
      <c r="M94" s="45"/>
      <c r="N94" s="45"/>
      <c r="O94" s="45"/>
      <c r="P94" s="45"/>
      <c r="Q94" s="45"/>
      <c r="R94" s="45"/>
      <c r="S94" s="45"/>
      <c r="T94" s="45"/>
      <c r="U94" s="45"/>
      <c r="V94" s="45"/>
    </row>
    <row r="95" spans="1:30" ht="25.5" x14ac:dyDescent="0.2">
      <c r="A95" s="183"/>
      <c r="B95" s="196" t="s">
        <v>73</v>
      </c>
      <c r="C95" s="45"/>
      <c r="D95" s="45"/>
      <c r="E95" s="45"/>
      <c r="F95" s="45"/>
      <c r="G95" s="45"/>
      <c r="H95" s="45"/>
      <c r="I95" s="45"/>
      <c r="J95" s="45"/>
      <c r="K95" s="45"/>
      <c r="L95" s="45"/>
      <c r="M95" s="45"/>
      <c r="N95" s="45"/>
      <c r="O95" s="45"/>
      <c r="P95" s="45"/>
      <c r="Q95" s="45"/>
      <c r="R95" s="45"/>
      <c r="S95" s="45"/>
      <c r="T95" s="45"/>
      <c r="U95" s="45"/>
      <c r="V95" s="45"/>
    </row>
    <row r="96" spans="1:30" x14ac:dyDescent="0.2">
      <c r="A96" s="183">
        <v>71</v>
      </c>
      <c r="B96" s="37" t="s">
        <v>40</v>
      </c>
      <c r="C96" s="13">
        <v>2160.7093441799043</v>
      </c>
      <c r="D96" s="13">
        <v>2406.755594003911</v>
      </c>
      <c r="E96" s="13">
        <v>2423.9593018695546</v>
      </c>
      <c r="F96" s="13">
        <v>2425.8966381619716</v>
      </c>
      <c r="G96" s="13">
        <v>2692.320452668615</v>
      </c>
      <c r="H96" s="13">
        <v>3092.4363511350653</v>
      </c>
      <c r="I96" s="13">
        <v>3543.9821596905113</v>
      </c>
      <c r="J96" s="13">
        <v>3722.6068660993619</v>
      </c>
      <c r="K96" s="13">
        <v>4560.4219058788694</v>
      </c>
      <c r="L96" s="13">
        <v>5044.1881675013919</v>
      </c>
      <c r="M96" s="13">
        <v>4446.4791032651056</v>
      </c>
      <c r="N96" s="13">
        <v>4794.2688429635919</v>
      </c>
      <c r="O96" s="13">
        <v>5413.0788626559261</v>
      </c>
      <c r="P96" s="13">
        <v>5529.0401445704074</v>
      </c>
      <c r="Q96" s="13">
        <v>5616.8465281033941</v>
      </c>
      <c r="R96" s="13">
        <v>6029.1711424752539</v>
      </c>
      <c r="S96" s="13">
        <v>5511.2754421898044</v>
      </c>
      <c r="T96" s="13">
        <v>5341.9188436726363</v>
      </c>
      <c r="U96" s="13">
        <v>5760.0941120166781</v>
      </c>
      <c r="V96" s="13">
        <v>6186.2028467947157</v>
      </c>
    </row>
    <row r="97" spans="1:22" x14ac:dyDescent="0.2">
      <c r="A97" s="183">
        <v>72</v>
      </c>
      <c r="B97" s="37" t="s">
        <v>723</v>
      </c>
      <c r="C97" s="40">
        <v>1914.4093441799043</v>
      </c>
      <c r="D97" s="40">
        <v>2146.0555940039112</v>
      </c>
      <c r="E97" s="40">
        <v>2174.4593018695546</v>
      </c>
      <c r="F97" s="40">
        <v>2193.0966381619714</v>
      </c>
      <c r="G97" s="40">
        <v>2449.7204526686151</v>
      </c>
      <c r="H97" s="40">
        <v>2828.4363511350653</v>
      </c>
      <c r="I97" s="40">
        <v>3250.8821596905113</v>
      </c>
      <c r="J97" s="40">
        <v>3399.6798660993618</v>
      </c>
      <c r="K97" s="40">
        <v>4196.0189058788692</v>
      </c>
      <c r="L97" s="40">
        <v>4661.7521675013923</v>
      </c>
      <c r="M97" s="40">
        <v>4104.7291032651056</v>
      </c>
      <c r="N97" s="40">
        <v>4411.0748429635914</v>
      </c>
      <c r="O97" s="40">
        <v>4987.2018626559257</v>
      </c>
      <c r="P97" s="40">
        <v>5092.2921445704069</v>
      </c>
      <c r="Q97" s="40">
        <v>5157.966528103394</v>
      </c>
      <c r="R97" s="40">
        <v>5521.9901424752534</v>
      </c>
      <c r="S97" s="40">
        <v>5010.4274421898044</v>
      </c>
      <c r="T97" s="40">
        <v>4827.8308436726365</v>
      </c>
      <c r="U97" s="40">
        <v>5214.3231120166784</v>
      </c>
      <c r="V97" s="40">
        <v>5625.7338467947156</v>
      </c>
    </row>
    <row r="98" spans="1:22" x14ac:dyDescent="0.2">
      <c r="A98" s="183">
        <v>73</v>
      </c>
      <c r="B98" s="37" t="s">
        <v>724</v>
      </c>
      <c r="C98" s="13">
        <v>666.66487116354847</v>
      </c>
      <c r="D98" s="13">
        <v>702.93997677624884</v>
      </c>
      <c r="E98" s="13">
        <v>683.41679284551662</v>
      </c>
      <c r="F98" s="13">
        <v>704.4532172142209</v>
      </c>
      <c r="G98" s="13">
        <v>808.40836829066893</v>
      </c>
      <c r="H98" s="13">
        <v>948.89858018053258</v>
      </c>
      <c r="I98" s="13">
        <v>1049.9794866468774</v>
      </c>
      <c r="J98" s="13">
        <v>1151.1387480058775</v>
      </c>
      <c r="K98" s="13">
        <v>1346.1</v>
      </c>
      <c r="L98" s="13">
        <v>1466.7</v>
      </c>
      <c r="M98" s="13">
        <v>1350.0168413827359</v>
      </c>
      <c r="N98" s="13">
        <v>1458.0719940158281</v>
      </c>
      <c r="O98" s="13">
        <v>1651.1061916923938</v>
      </c>
      <c r="P98" s="13">
        <v>1660.9708642094654</v>
      </c>
      <c r="Q98" s="13">
        <v>1639.4755052232251</v>
      </c>
      <c r="R98" s="13">
        <v>1738.7444653919063</v>
      </c>
      <c r="S98" s="13">
        <v>1568.8892040819721</v>
      </c>
      <c r="T98" s="13">
        <v>1486.5809940763709</v>
      </c>
      <c r="U98" s="13">
        <v>1633.9342380224921</v>
      </c>
      <c r="V98" s="13">
        <v>1671.0605726332174</v>
      </c>
    </row>
    <row r="99" spans="1:22" x14ac:dyDescent="0.2">
      <c r="A99" s="183">
        <v>74</v>
      </c>
      <c r="B99" s="37" t="s">
        <v>725</v>
      </c>
      <c r="C99" s="40">
        <v>1247.7444730163559</v>
      </c>
      <c r="D99" s="40">
        <v>1443.1156172276624</v>
      </c>
      <c r="E99" s="40">
        <v>1491.0425090240378</v>
      </c>
      <c r="F99" s="40">
        <v>1488.6434209477507</v>
      </c>
      <c r="G99" s="40">
        <v>1641.3120843779461</v>
      </c>
      <c r="H99" s="40">
        <v>1879.5377709545328</v>
      </c>
      <c r="I99" s="40">
        <v>2200.902673043634</v>
      </c>
      <c r="J99" s="40">
        <v>2248.5411180934843</v>
      </c>
      <c r="K99" s="40">
        <v>2849.9189058788693</v>
      </c>
      <c r="L99" s="40">
        <v>3195.0521675013924</v>
      </c>
      <c r="M99" s="40">
        <v>2754.7122618823696</v>
      </c>
      <c r="N99" s="40">
        <v>2953.0028489477636</v>
      </c>
      <c r="O99" s="40">
        <v>3336.095670963532</v>
      </c>
      <c r="P99" s="40">
        <v>3431.3212803609413</v>
      </c>
      <c r="Q99" s="40">
        <v>3518.4910228801691</v>
      </c>
      <c r="R99" s="40">
        <v>3783.2456770833469</v>
      </c>
      <c r="S99" s="40">
        <v>3441.5382381078325</v>
      </c>
      <c r="T99" s="40">
        <v>3341.2498495962654</v>
      </c>
      <c r="U99" s="40">
        <v>3580.3888739941863</v>
      </c>
      <c r="V99" s="40">
        <v>3954.6732741614983</v>
      </c>
    </row>
    <row r="100" spans="1:22" x14ac:dyDescent="0.2">
      <c r="A100" s="183">
        <v>75</v>
      </c>
      <c r="B100" s="37" t="s">
        <v>629</v>
      </c>
      <c r="C100" s="40">
        <v>246.3</v>
      </c>
      <c r="D100" s="40">
        <v>260.7</v>
      </c>
      <c r="E100" s="40">
        <v>249.5</v>
      </c>
      <c r="F100" s="40">
        <v>232.8</v>
      </c>
      <c r="G100" s="40">
        <v>242.6</v>
      </c>
      <c r="H100" s="40">
        <v>264</v>
      </c>
      <c r="I100" s="40">
        <v>293.10000000000002</v>
      </c>
      <c r="J100" s="40">
        <v>322.92700000000002</v>
      </c>
      <c r="K100" s="40">
        <v>364.40300000000002</v>
      </c>
      <c r="L100" s="40">
        <v>382.43600000000004</v>
      </c>
      <c r="M100" s="40">
        <v>341.75</v>
      </c>
      <c r="N100" s="40">
        <v>383.19400000000002</v>
      </c>
      <c r="O100" s="40">
        <v>425.87699999999995</v>
      </c>
      <c r="P100" s="40">
        <v>436.74800000000005</v>
      </c>
      <c r="Q100" s="40">
        <v>458.88</v>
      </c>
      <c r="R100" s="40">
        <v>507.18100000000004</v>
      </c>
      <c r="S100" s="40">
        <v>500.84800000000001</v>
      </c>
      <c r="T100" s="40">
        <v>514.08799999999997</v>
      </c>
      <c r="U100" s="40">
        <v>545.77099999999996</v>
      </c>
      <c r="V100" s="40">
        <v>560.46900000000005</v>
      </c>
    </row>
    <row r="101" spans="1:22" x14ac:dyDescent="0.2">
      <c r="A101" s="183"/>
      <c r="B101" s="195"/>
      <c r="C101" s="13"/>
      <c r="D101" s="13"/>
      <c r="E101" s="13"/>
      <c r="F101" s="13"/>
      <c r="G101" s="13"/>
      <c r="H101" s="13"/>
      <c r="I101" s="13"/>
      <c r="J101" s="13"/>
      <c r="K101" s="13"/>
      <c r="L101" s="13"/>
      <c r="M101" s="13"/>
      <c r="N101" s="13"/>
      <c r="O101" s="13"/>
      <c r="P101" s="13"/>
      <c r="Q101" s="13"/>
      <c r="R101" s="13"/>
      <c r="S101" s="13"/>
      <c r="T101" s="13"/>
      <c r="U101" s="13"/>
      <c r="V101" s="13"/>
    </row>
    <row r="102" spans="1:22" ht="25.5" x14ac:dyDescent="0.2">
      <c r="A102" s="183"/>
      <c r="B102" s="196" t="s">
        <v>726</v>
      </c>
      <c r="C102" s="19"/>
      <c r="D102" s="19"/>
      <c r="E102" s="19"/>
      <c r="F102" s="19"/>
      <c r="G102" s="19"/>
      <c r="H102" s="19"/>
      <c r="I102" s="19"/>
      <c r="J102" s="19"/>
      <c r="K102" s="19"/>
      <c r="L102" s="19"/>
      <c r="M102" s="19"/>
      <c r="N102" s="19"/>
      <c r="O102" s="19"/>
      <c r="P102" s="19"/>
      <c r="Q102" s="19"/>
      <c r="R102" s="19"/>
      <c r="S102" s="19"/>
      <c r="T102" s="19"/>
      <c r="U102" s="19"/>
      <c r="V102" s="19"/>
    </row>
    <row r="103" spans="1:22" x14ac:dyDescent="0.2">
      <c r="A103" s="183">
        <v>76</v>
      </c>
      <c r="B103" s="37" t="s">
        <v>727</v>
      </c>
      <c r="C103" s="19">
        <v>2056.069</v>
      </c>
      <c r="D103" s="19">
        <v>2349.8560000000002</v>
      </c>
      <c r="E103" s="19">
        <v>2318.9180000000001</v>
      </c>
      <c r="F103" s="19">
        <v>2214.4937997561415</v>
      </c>
      <c r="G103" s="19">
        <v>2326.0585566994005</v>
      </c>
      <c r="H103" s="19">
        <v>2543.4073176794864</v>
      </c>
      <c r="I103" s="19">
        <v>2814.5743834914852</v>
      </c>
      <c r="J103" s="19">
        <v>3138.3383581111652</v>
      </c>
      <c r="K103" s="19">
        <v>3613.3475921697213</v>
      </c>
      <c r="L103" s="19">
        <v>3912.5104759918222</v>
      </c>
      <c r="M103" s="19">
        <v>3249.7321412749948</v>
      </c>
      <c r="N103" s="19">
        <v>3434.562943165347</v>
      </c>
      <c r="O103" s="19">
        <v>3901.1141089549237</v>
      </c>
      <c r="P103" s="19">
        <v>4219.1073751514896</v>
      </c>
      <c r="Q103" s="19">
        <v>4351.4906190923011</v>
      </c>
      <c r="R103" s="19">
        <v>4427.3223279135773</v>
      </c>
      <c r="S103" s="19">
        <v>4309.8894624579243</v>
      </c>
      <c r="T103" s="19">
        <v>4334.182338594027</v>
      </c>
      <c r="U103" s="19">
        <v>4935.6095384508289</v>
      </c>
      <c r="V103" s="19">
        <v>5358.1047032606293</v>
      </c>
    </row>
    <row r="104" spans="1:22" x14ac:dyDescent="0.2">
      <c r="A104" s="183">
        <v>77</v>
      </c>
      <c r="B104" s="37" t="s">
        <v>631</v>
      </c>
      <c r="C104" s="40">
        <v>1713.3689999999999</v>
      </c>
      <c r="D104" s="40">
        <v>1956.7560000000003</v>
      </c>
      <c r="E104" s="40">
        <v>1949.3180000000002</v>
      </c>
      <c r="F104" s="40">
        <v>1841.6937997561415</v>
      </c>
      <c r="G104" s="40">
        <v>1932.7585566994005</v>
      </c>
      <c r="H104" s="40">
        <v>2105.9073176794864</v>
      </c>
      <c r="I104" s="40">
        <v>2319.5743834914852</v>
      </c>
      <c r="J104" s="40">
        <v>2592.330358111165</v>
      </c>
      <c r="K104" s="40">
        <v>3013.4765921697212</v>
      </c>
      <c r="L104" s="40">
        <v>3249.594475991822</v>
      </c>
      <c r="M104" s="40">
        <v>2693.7021412749946</v>
      </c>
      <c r="N104" s="40">
        <v>2824.9329431653468</v>
      </c>
      <c r="O104" s="40">
        <v>3204.2971089549237</v>
      </c>
      <c r="P104" s="40">
        <v>3499.3273751514894</v>
      </c>
      <c r="Q104" s="40">
        <v>3584.4216190923012</v>
      </c>
      <c r="R104" s="40">
        <v>3646.428327913577</v>
      </c>
      <c r="S104" s="40">
        <v>3551.2674624579245</v>
      </c>
      <c r="T104" s="40">
        <v>3635.8603385940269</v>
      </c>
      <c r="U104" s="40">
        <v>4175.7575384508291</v>
      </c>
      <c r="V104" s="40">
        <v>4541.7617032606295</v>
      </c>
    </row>
    <row r="105" spans="1:22" x14ac:dyDescent="0.2">
      <c r="A105" s="183">
        <v>78</v>
      </c>
      <c r="B105" s="37" t="s">
        <v>728</v>
      </c>
      <c r="C105" s="13">
        <v>457.70699999999999</v>
      </c>
      <c r="D105" s="13">
        <v>516.66399999999999</v>
      </c>
      <c r="E105" s="13">
        <v>476.971</v>
      </c>
      <c r="F105" s="13">
        <v>502.69461800368498</v>
      </c>
      <c r="G105" s="13">
        <v>519.92703823415934</v>
      </c>
      <c r="H105" s="13">
        <v>563.53505433874807</v>
      </c>
      <c r="I105" s="13">
        <v>611.5351863403165</v>
      </c>
      <c r="J105" s="13">
        <v>679.70095858981745</v>
      </c>
      <c r="K105" s="13">
        <v>736.7376840799684</v>
      </c>
      <c r="L105" s="13">
        <v>714.79322193190706</v>
      </c>
      <c r="M105" s="13">
        <v>665.50652686335582</v>
      </c>
      <c r="N105" s="13">
        <v>727.05091571783123</v>
      </c>
      <c r="O105" s="13">
        <v>808.81216670094284</v>
      </c>
      <c r="P105" s="13">
        <v>878.87985114206754</v>
      </c>
      <c r="Q105" s="13">
        <v>910.77013605743809</v>
      </c>
      <c r="R105" s="13">
        <v>935.0368687523752</v>
      </c>
      <c r="S105" s="13">
        <v>961.14227140316848</v>
      </c>
      <c r="T105" s="13">
        <v>1010.1409019841814</v>
      </c>
      <c r="U105" s="13">
        <v>1113.2271217539674</v>
      </c>
      <c r="V105" s="13">
        <v>1197.1547058868618</v>
      </c>
    </row>
    <row r="106" spans="1:22" x14ac:dyDescent="0.2">
      <c r="A106" s="183">
        <v>79</v>
      </c>
      <c r="B106" s="37" t="s">
        <v>729</v>
      </c>
      <c r="C106" s="13">
        <v>1255.6619999999998</v>
      </c>
      <c r="D106" s="13">
        <v>1440.0920000000003</v>
      </c>
      <c r="E106" s="13">
        <v>1472.3470000000002</v>
      </c>
      <c r="F106" s="13">
        <v>1338.9991817524565</v>
      </c>
      <c r="G106" s="13">
        <v>1412.8315184652411</v>
      </c>
      <c r="H106" s="13">
        <v>1542.3722633407383</v>
      </c>
      <c r="I106" s="13">
        <v>1708.0391971511685</v>
      </c>
      <c r="J106" s="13">
        <v>1912.6293995213475</v>
      </c>
      <c r="K106" s="13">
        <v>2276.7389080897528</v>
      </c>
      <c r="L106" s="13">
        <v>2534.8012540599148</v>
      </c>
      <c r="M106" s="13">
        <v>2028.1956144116389</v>
      </c>
      <c r="N106" s="13">
        <v>2097.8820274475156</v>
      </c>
      <c r="O106" s="13">
        <v>2395.484942253981</v>
      </c>
      <c r="P106" s="13">
        <v>2620.4475240094216</v>
      </c>
      <c r="Q106" s="13">
        <v>2673.6514830348633</v>
      </c>
      <c r="R106" s="13">
        <v>2711.391459161202</v>
      </c>
      <c r="S106" s="13">
        <v>2590.1251910547562</v>
      </c>
      <c r="T106" s="13">
        <v>2625.7194366098456</v>
      </c>
      <c r="U106" s="13">
        <v>3062.5304166968617</v>
      </c>
      <c r="V106" s="13">
        <v>3344.6069973737676</v>
      </c>
    </row>
    <row r="107" spans="1:22" x14ac:dyDescent="0.2">
      <c r="A107" s="183">
        <v>80</v>
      </c>
      <c r="B107" s="37" t="s">
        <v>630</v>
      </c>
      <c r="C107" s="13">
        <v>342.7</v>
      </c>
      <c r="D107" s="13">
        <v>393.1</v>
      </c>
      <c r="E107" s="13">
        <v>369.6</v>
      </c>
      <c r="F107" s="13">
        <v>372.8</v>
      </c>
      <c r="G107" s="13">
        <v>393.3</v>
      </c>
      <c r="H107" s="13">
        <v>437.5</v>
      </c>
      <c r="I107" s="13">
        <v>495</v>
      </c>
      <c r="J107" s="13">
        <v>546.00800000000004</v>
      </c>
      <c r="K107" s="13">
        <v>599.87099999999998</v>
      </c>
      <c r="L107" s="13">
        <v>662.91599999999994</v>
      </c>
      <c r="M107" s="13">
        <v>556.03</v>
      </c>
      <c r="N107" s="13">
        <v>609.63</v>
      </c>
      <c r="O107" s="13">
        <v>696.81699999999989</v>
      </c>
      <c r="P107" s="13">
        <v>719.78000000000009</v>
      </c>
      <c r="Q107" s="13">
        <v>767.06899999999996</v>
      </c>
      <c r="R107" s="13">
        <v>780.89400000000001</v>
      </c>
      <c r="S107" s="13">
        <v>758.62199999999996</v>
      </c>
      <c r="T107" s="13">
        <v>698.322</v>
      </c>
      <c r="U107" s="13">
        <v>759.85200000000009</v>
      </c>
      <c r="V107" s="13">
        <v>816.34300000000007</v>
      </c>
    </row>
    <row r="108" spans="1:22" ht="12.75" customHeight="1" x14ac:dyDescent="0.2">
      <c r="A108" s="183"/>
      <c r="C108" s="12"/>
      <c r="D108" s="3"/>
      <c r="E108" s="3"/>
      <c r="F108" s="3"/>
      <c r="G108" s="3"/>
      <c r="H108" s="3"/>
      <c r="I108" s="3"/>
      <c r="J108" s="3"/>
      <c r="K108" s="59"/>
      <c r="L108" s="18"/>
      <c r="M108" s="18"/>
      <c r="N108" s="18"/>
      <c r="O108" s="18"/>
      <c r="P108" s="18"/>
      <c r="S108" s="40"/>
      <c r="T108" s="3"/>
      <c r="U108" s="43"/>
    </row>
    <row r="109" spans="1:22" x14ac:dyDescent="0.2">
      <c r="A109" s="304" t="s">
        <v>753</v>
      </c>
      <c r="B109" s="304"/>
      <c r="C109" s="3"/>
      <c r="D109" s="3"/>
      <c r="E109" s="3"/>
      <c r="F109" s="3"/>
      <c r="G109" s="3"/>
      <c r="H109" s="3"/>
      <c r="I109" s="3"/>
      <c r="J109" s="3"/>
      <c r="K109" s="3"/>
      <c r="L109" s="3"/>
      <c r="M109" s="3"/>
    </row>
    <row r="110" spans="1:22" ht="25.5" x14ac:dyDescent="0.2">
      <c r="B110" s="37" t="s">
        <v>754</v>
      </c>
      <c r="C110" s="19" t="str">
        <f t="shared" ref="C110:H110" si="0">IF(C24="n.a.", "n.a.", C32-C24)</f>
        <v>n.a.</v>
      </c>
      <c r="D110" s="19" t="str">
        <f t="shared" si="0"/>
        <v>n.a.</v>
      </c>
      <c r="E110" s="19" t="str">
        <f t="shared" si="0"/>
        <v>n.a.</v>
      </c>
      <c r="F110" s="19" t="str">
        <f t="shared" si="0"/>
        <v>n.a.</v>
      </c>
      <c r="G110" s="19" t="str">
        <f t="shared" si="0"/>
        <v>n.a.</v>
      </c>
      <c r="H110" s="19" t="str">
        <f t="shared" si="0"/>
        <v>n.a.</v>
      </c>
      <c r="I110" s="19" t="str">
        <f>IF(I24="n.a.", "n.a.", I32-I24)</f>
        <v>n.a.</v>
      </c>
      <c r="J110" s="19">
        <f t="shared" ref="J110:V110" si="1">J32-J24</f>
        <v>237.52700000000002</v>
      </c>
      <c r="K110" s="19">
        <f t="shared" si="1"/>
        <v>256.10300000000001</v>
      </c>
      <c r="L110" s="19">
        <f t="shared" si="1"/>
        <v>267.83600000000001</v>
      </c>
      <c r="M110" s="19">
        <f t="shared" si="1"/>
        <v>230.15</v>
      </c>
      <c r="N110" s="19">
        <f t="shared" si="1"/>
        <v>259.39400000000001</v>
      </c>
      <c r="O110" s="19">
        <f t="shared" si="1"/>
        <v>281.27699999999993</v>
      </c>
      <c r="P110" s="19">
        <f t="shared" si="1"/>
        <v>282.14800000000002</v>
      </c>
      <c r="Q110" s="19">
        <f t="shared" si="1"/>
        <v>292.27999999999997</v>
      </c>
      <c r="R110" s="19">
        <f t="shared" si="1"/>
        <v>321.98100000000005</v>
      </c>
      <c r="S110" s="19">
        <f t="shared" si="1"/>
        <v>315.14800000000002</v>
      </c>
      <c r="T110" s="19">
        <f t="shared" si="1"/>
        <v>320.78799999999995</v>
      </c>
      <c r="U110" s="19">
        <f t="shared" si="1"/>
        <v>333.87099999999998</v>
      </c>
      <c r="V110" s="19">
        <f t="shared" si="1"/>
        <v>345.36900000000003</v>
      </c>
    </row>
  </sheetData>
  <mergeCells count="4">
    <mergeCell ref="A3:B3"/>
    <mergeCell ref="A4:B4"/>
    <mergeCell ref="A1:B1"/>
    <mergeCell ref="A109:B109"/>
  </mergeCells>
  <pageMargins left="0.7" right="0.7" top="0.75" bottom="0.75" header="0.3" footer="0.3"/>
  <pageSetup paperSize="5" scale="53" fitToHeight="0" orientation="landscape" horizontalDpi="4294967295" verticalDpi="4294967295" r:id="rId1"/>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START.HERE.OBF</vt:lpstr>
      <vt:lpstr>TEMPLATE_Table2</vt:lpstr>
      <vt:lpstr>ITA1.2</vt:lpstr>
      <vt:lpstr>ITA4.2</vt:lpstr>
      <vt:lpstr>IS2.1</vt:lpstr>
      <vt:lpstr>AmneData</vt:lpstr>
      <vt:lpstr>GetItaISData</vt:lpstr>
      <vt:lpstr>Compiler</vt:lpstr>
      <vt:lpstr>HistoricalAMNE</vt:lpstr>
      <vt:lpstr>Check</vt:lpstr>
      <vt:lpstr>Pub0222</vt:lpstr>
      <vt:lpstr>GetItaISData!Print_Area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Lowe, Jeffrey</dc:creator>
  <cp:lastModifiedBy>Jen Bruner</cp:lastModifiedBy>
  <cp:lastPrinted>2015-11-18T15:19:44Z</cp:lastPrinted>
  <dcterms:created xsi:type="dcterms:W3CDTF">2005-01-10T19:12:26Z</dcterms:created>
  <dcterms:modified xsi:type="dcterms:W3CDTF">2022-07-25T15:54:23Z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